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mhlwlan.sharepoint.com/sites/intm_216/Shared Documents/7秋叙勲・褒章チャネル/01 推薦依頼/"/>
    </mc:Choice>
  </mc:AlternateContent>
  <xr:revisionPtr revIDLastSave="31" documentId="14_{4DEB5643-3BA5-4B15-BF2E-39153AFE1C60}" xr6:coauthVersionLast="47" xr6:coauthVersionMax="47" xr10:uidLastSave="{BCE3BBAE-8BB9-40D9-9325-D74052C52E18}"/>
  <bookViews>
    <workbookView xWindow="-120" yWindow="-120" windowWidth="29040" windowHeight="15840" xr2:uid="{00000000-000D-0000-FFFF-FFFF00000000}"/>
  </bookViews>
  <sheets>
    <sheet name="審査票（１枚のみ）" sheetId="4" r:id="rId1"/>
    <sheet name="審査票（２枚以上）" sheetId="1" r:id="rId2"/>
    <sheet name="記入例（更新してます）" sheetId="6" r:id="rId3"/>
  </sheets>
  <definedNames>
    <definedName name="_xlnm.Print_Area" localSheetId="0">'審査票（１枚のみ）'!$A$1:$AD$60</definedName>
    <definedName name="_xlnm.Print_Area" localSheetId="1">'審査票（２枚以上）'!$A$1:$AD$124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6" l="1"/>
  <c r="H7" i="1"/>
  <c r="H7" i="4"/>
  <c r="CA47" i="1" l="1"/>
  <c r="BV47" i="1"/>
  <c r="BU47" i="1"/>
  <c r="BW47" i="1" s="1"/>
  <c r="BY47" i="1" s="1"/>
  <c r="BZ47" i="1" s="1"/>
  <c r="BN47" i="1"/>
  <c r="BL47" i="1"/>
  <c r="CG47" i="1" s="1"/>
  <c r="BQ47" i="1" s="1"/>
  <c r="BR47" i="1" s="1"/>
  <c r="AJ47" i="1"/>
  <c r="AG47" i="1"/>
  <c r="U47" i="1"/>
  <c r="T47" i="1"/>
  <c r="S47" i="1"/>
  <c r="Q47" i="1"/>
  <c r="P47" i="1"/>
  <c r="O47" i="1"/>
  <c r="N47" i="1"/>
  <c r="M47" i="1"/>
  <c r="L47" i="1"/>
  <c r="S47" i="4"/>
  <c r="U45" i="1"/>
  <c r="T45" i="1"/>
  <c r="S45" i="1"/>
  <c r="Q45" i="1"/>
  <c r="P45" i="1"/>
  <c r="O45" i="1"/>
  <c r="U41" i="1"/>
  <c r="T41" i="1"/>
  <c r="S41" i="1"/>
  <c r="Q41" i="1"/>
  <c r="P41" i="1"/>
  <c r="O41" i="1"/>
  <c r="U39" i="1"/>
  <c r="T39" i="1"/>
  <c r="S39" i="1"/>
  <c r="Q39" i="1"/>
  <c r="P39" i="1"/>
  <c r="O39" i="1"/>
  <c r="U37" i="1"/>
  <c r="T37" i="1"/>
  <c r="S37" i="1"/>
  <c r="Q37" i="1"/>
  <c r="P37" i="1"/>
  <c r="O37" i="1"/>
  <c r="U35" i="1"/>
  <c r="T35" i="1"/>
  <c r="S35" i="1"/>
  <c r="Q35" i="1"/>
  <c r="P35" i="1"/>
  <c r="O35" i="1"/>
  <c r="U31" i="1"/>
  <c r="T31" i="1"/>
  <c r="S31" i="1"/>
  <c r="Q31" i="1"/>
  <c r="P31" i="1"/>
  <c r="O31" i="1"/>
  <c r="U29" i="1"/>
  <c r="T29" i="1"/>
  <c r="S29" i="1"/>
  <c r="Q29" i="1"/>
  <c r="P29" i="1"/>
  <c r="O29" i="1"/>
  <c r="U27" i="1"/>
  <c r="T27" i="1"/>
  <c r="S27" i="1"/>
  <c r="Q27" i="1"/>
  <c r="P27" i="1"/>
  <c r="O27" i="1"/>
  <c r="U25" i="1"/>
  <c r="T25" i="1"/>
  <c r="S25" i="1"/>
  <c r="Q25" i="1"/>
  <c r="P25" i="1"/>
  <c r="O25" i="1"/>
  <c r="U23" i="1"/>
  <c r="T23" i="1"/>
  <c r="S23" i="1"/>
  <c r="Q23" i="1"/>
  <c r="P23" i="1"/>
  <c r="O23" i="1"/>
  <c r="U21" i="1"/>
  <c r="T21" i="1"/>
  <c r="S21" i="1"/>
  <c r="Q21" i="1"/>
  <c r="P21" i="1"/>
  <c r="O21" i="1"/>
  <c r="U19" i="1"/>
  <c r="T19" i="1"/>
  <c r="S19" i="1"/>
  <c r="Q19" i="1"/>
  <c r="P19" i="1"/>
  <c r="O19" i="1"/>
  <c r="U17" i="1"/>
  <c r="T17" i="1"/>
  <c r="S17" i="1"/>
  <c r="Q17" i="1"/>
  <c r="P17" i="1"/>
  <c r="O17" i="1"/>
  <c r="U15" i="1"/>
  <c r="T15" i="1"/>
  <c r="S15" i="1"/>
  <c r="Q15" i="1"/>
  <c r="P15" i="1"/>
  <c r="O15" i="1"/>
  <c r="U13" i="1"/>
  <c r="T13" i="1"/>
  <c r="S13" i="1"/>
  <c r="Q13" i="1"/>
  <c r="P13" i="1"/>
  <c r="O13" i="1"/>
  <c r="G127" i="1"/>
  <c r="C127" i="1"/>
  <c r="W62" i="1"/>
  <c r="G62" i="1"/>
  <c r="C62" i="1"/>
  <c r="AK47" i="6"/>
  <c r="L47" i="6"/>
  <c r="M47" i="6"/>
  <c r="N47" i="6"/>
  <c r="AH47" i="6"/>
  <c r="U47" i="6"/>
  <c r="T47" i="6"/>
  <c r="S47" i="6"/>
  <c r="Q47" i="6"/>
  <c r="P47" i="6"/>
  <c r="O47" i="6"/>
  <c r="BM45" i="6"/>
  <c r="CB45" i="6"/>
  <c r="BV45" i="6"/>
  <c r="BW45" i="6"/>
  <c r="BO45" i="6"/>
  <c r="BP45" i="6"/>
  <c r="AK45" i="6"/>
  <c r="L45" i="6"/>
  <c r="M45" i="6"/>
  <c r="N45" i="6"/>
  <c r="AH45" i="6"/>
  <c r="U45" i="6"/>
  <c r="T45" i="6"/>
  <c r="S45" i="6"/>
  <c r="Q45" i="6"/>
  <c r="P45" i="6"/>
  <c r="O45" i="6"/>
  <c r="BM43" i="6"/>
  <c r="CC43" i="6" s="1"/>
  <c r="CB43" i="6"/>
  <c r="BV43" i="6"/>
  <c r="BW43" i="6"/>
  <c r="BO43" i="6"/>
  <c r="BP43" i="6" s="1"/>
  <c r="AK43" i="6"/>
  <c r="L43" i="6"/>
  <c r="M43" i="6"/>
  <c r="N43" i="6"/>
  <c r="AH43" i="6"/>
  <c r="U43" i="6"/>
  <c r="T43" i="6"/>
  <c r="S43" i="6"/>
  <c r="Q43" i="6"/>
  <c r="P43" i="6"/>
  <c r="O43" i="6"/>
  <c r="BM41" i="6"/>
  <c r="CH41" i="6" s="1"/>
  <c r="BR41" i="6" s="1"/>
  <c r="CB41" i="6"/>
  <c r="BV41" i="6"/>
  <c r="BW41" i="6"/>
  <c r="BO41" i="6"/>
  <c r="BP41" i="6"/>
  <c r="AK41" i="6"/>
  <c r="L41" i="6"/>
  <c r="M41" i="6"/>
  <c r="N41" i="6"/>
  <c r="AH41" i="6"/>
  <c r="U41" i="6"/>
  <c r="T41" i="6"/>
  <c r="S41" i="6"/>
  <c r="Q41" i="6"/>
  <c r="P41" i="6"/>
  <c r="O41" i="6"/>
  <c r="BM39" i="6"/>
  <c r="CC39" i="6" s="1"/>
  <c r="CB39" i="6"/>
  <c r="BV39" i="6"/>
  <c r="BW39" i="6"/>
  <c r="BO39" i="6"/>
  <c r="BP39" i="6" s="1"/>
  <c r="AK39" i="6"/>
  <c r="L39" i="6"/>
  <c r="M39" i="6"/>
  <c r="N39" i="6"/>
  <c r="AH39" i="6"/>
  <c r="U39" i="6"/>
  <c r="T39" i="6"/>
  <c r="S39" i="6"/>
  <c r="Q39" i="6"/>
  <c r="P39" i="6"/>
  <c r="O39" i="6"/>
  <c r="BM37" i="6"/>
  <c r="CC37" i="6" s="1"/>
  <c r="CB37" i="6"/>
  <c r="BV37" i="6"/>
  <c r="BW37" i="6"/>
  <c r="BO37" i="6"/>
  <c r="BP37" i="6"/>
  <c r="AK37" i="6"/>
  <c r="L37" i="6"/>
  <c r="M37" i="6"/>
  <c r="N37" i="6"/>
  <c r="AH37" i="6"/>
  <c r="U37" i="6"/>
  <c r="T37" i="6"/>
  <c r="S37" i="6"/>
  <c r="Q37" i="6"/>
  <c r="P37" i="6"/>
  <c r="O37" i="6"/>
  <c r="BM35" i="6"/>
  <c r="CH35" i="6" s="1"/>
  <c r="BR35" i="6" s="1"/>
  <c r="CB35" i="6"/>
  <c r="BV35" i="6"/>
  <c r="BW35" i="6"/>
  <c r="BO35" i="6"/>
  <c r="AK35" i="6"/>
  <c r="L35" i="6"/>
  <c r="M35" i="6"/>
  <c r="N35" i="6"/>
  <c r="L33" i="6"/>
  <c r="AI33" i="6" s="1"/>
  <c r="AH35" i="6" s="1"/>
  <c r="M33" i="6"/>
  <c r="N33" i="6"/>
  <c r="U35" i="6"/>
  <c r="T35" i="6"/>
  <c r="S35" i="6"/>
  <c r="Q35" i="6"/>
  <c r="P35" i="6"/>
  <c r="O35" i="6"/>
  <c r="BM33" i="6"/>
  <c r="CC33" i="6" s="1"/>
  <c r="CB33" i="6"/>
  <c r="BV33" i="6"/>
  <c r="BW33" i="6"/>
  <c r="BO33" i="6"/>
  <c r="BP33" i="6" s="1"/>
  <c r="AK33" i="6"/>
  <c r="AH33" i="6"/>
  <c r="U33" i="6"/>
  <c r="T33" i="6"/>
  <c r="S33" i="6"/>
  <c r="Q33" i="6"/>
  <c r="P33" i="6"/>
  <c r="O33" i="6"/>
  <c r="BM31" i="6"/>
  <c r="CC31" i="6" s="1"/>
  <c r="CB31" i="6"/>
  <c r="BV31" i="6"/>
  <c r="BW31" i="6"/>
  <c r="BO31" i="6"/>
  <c r="BP31" i="6"/>
  <c r="AK31" i="6"/>
  <c r="U31" i="6"/>
  <c r="T31" i="6"/>
  <c r="S31" i="6"/>
  <c r="Q31" i="6"/>
  <c r="P31" i="6"/>
  <c r="O31" i="6"/>
  <c r="BM29" i="6"/>
  <c r="CB29" i="6"/>
  <c r="BV29" i="6"/>
  <c r="BX29" i="6"/>
  <c r="BY29" i="6" s="1"/>
  <c r="BW29" i="6"/>
  <c r="BO29" i="6"/>
  <c r="BP29" i="6"/>
  <c r="AK29" i="6"/>
  <c r="L29" i="6"/>
  <c r="M29" i="6"/>
  <c r="N29" i="6"/>
  <c r="AH29" i="6"/>
  <c r="U29" i="6"/>
  <c r="T29" i="6"/>
  <c r="S29" i="6"/>
  <c r="Q29" i="6"/>
  <c r="P29" i="6"/>
  <c r="O29" i="6"/>
  <c r="BM27" i="6"/>
  <c r="CD27" i="6" s="1"/>
  <c r="CE27" i="6" s="1"/>
  <c r="CF27" i="6" s="1"/>
  <c r="CG27" i="6" s="1"/>
  <c r="CB27" i="6"/>
  <c r="BV27" i="6"/>
  <c r="BX27" i="6"/>
  <c r="BZ27" i="6"/>
  <c r="BW27" i="6"/>
  <c r="BO27" i="6"/>
  <c r="BP27" i="6"/>
  <c r="AK27" i="6"/>
  <c r="L27" i="6"/>
  <c r="M27" i="6"/>
  <c r="N27" i="6"/>
  <c r="AH27" i="6"/>
  <c r="U27" i="6"/>
  <c r="T27" i="6"/>
  <c r="S27" i="6"/>
  <c r="Q27" i="6"/>
  <c r="P27" i="6"/>
  <c r="O27" i="6"/>
  <c r="BM25" i="6"/>
  <c r="CH25" i="6" s="1"/>
  <c r="CB25" i="6"/>
  <c r="BV25" i="6"/>
  <c r="BW25" i="6"/>
  <c r="BO25" i="6"/>
  <c r="AK25" i="6"/>
  <c r="BO17" i="6"/>
  <c r="BV17" i="6"/>
  <c r="BX17" i="6" s="1"/>
  <c r="BW17" i="6"/>
  <c r="BM17" i="6"/>
  <c r="BO19" i="6"/>
  <c r="BV19" i="6"/>
  <c r="BX19" i="6" s="1"/>
  <c r="BY19" i="6" s="1"/>
  <c r="BP19" i="6" s="1"/>
  <c r="BW19" i="6"/>
  <c r="BM19" i="6"/>
  <c r="CC19" i="6" s="1"/>
  <c r="BO21" i="6"/>
  <c r="BV21" i="6"/>
  <c r="BW21" i="6"/>
  <c r="BM21" i="6"/>
  <c r="CD21" i="6" s="1"/>
  <c r="AI23" i="6"/>
  <c r="BM23" i="6"/>
  <c r="CD23" i="6" s="1"/>
  <c r="CB23" i="6"/>
  <c r="BV23" i="6"/>
  <c r="BX23" i="6"/>
  <c r="BW23" i="6"/>
  <c r="BO23" i="6"/>
  <c r="AK23" i="6"/>
  <c r="AH23" i="6"/>
  <c r="U23" i="6"/>
  <c r="T23" i="6"/>
  <c r="S23" i="6"/>
  <c r="Q23" i="6"/>
  <c r="P23" i="6"/>
  <c r="O23" i="6"/>
  <c r="CB21" i="6"/>
  <c r="AK21" i="6"/>
  <c r="AH21" i="6"/>
  <c r="U21" i="6"/>
  <c r="T21" i="6"/>
  <c r="S21" i="6"/>
  <c r="Q21" i="6"/>
  <c r="P21" i="6"/>
  <c r="O21" i="6"/>
  <c r="CB19" i="6"/>
  <c r="AK19" i="6"/>
  <c r="AH19" i="6"/>
  <c r="U19" i="6"/>
  <c r="T19" i="6"/>
  <c r="S19" i="6"/>
  <c r="Q19" i="6"/>
  <c r="P19" i="6"/>
  <c r="O19" i="6"/>
  <c r="CB17" i="6"/>
  <c r="AK17" i="6"/>
  <c r="AH17" i="6"/>
  <c r="U17" i="6"/>
  <c r="T17" i="6"/>
  <c r="S17" i="6"/>
  <c r="Q17" i="6"/>
  <c r="P17" i="6"/>
  <c r="O17" i="6"/>
  <c r="BM15" i="6"/>
  <c r="CC15" i="6"/>
  <c r="CB15" i="6"/>
  <c r="BV15" i="6"/>
  <c r="BX15" i="6"/>
  <c r="BW15" i="6"/>
  <c r="BO15" i="6"/>
  <c r="BP15" i="6" s="1"/>
  <c r="AK15" i="6"/>
  <c r="BO13" i="6"/>
  <c r="BP13" i="6" s="1"/>
  <c r="BM13" i="6"/>
  <c r="CH13" i="6" s="1"/>
  <c r="CB13" i="6"/>
  <c r="BV13" i="6"/>
  <c r="BX13" i="6" s="1"/>
  <c r="BY13" i="6" s="1"/>
  <c r="BW13" i="6"/>
  <c r="AK13" i="6"/>
  <c r="AH13" i="6"/>
  <c r="U13" i="6"/>
  <c r="T13" i="6"/>
  <c r="S13" i="6"/>
  <c r="Q13" i="6"/>
  <c r="P13" i="6"/>
  <c r="O13" i="6"/>
  <c r="S13" i="4"/>
  <c r="S15" i="4"/>
  <c r="S17" i="4"/>
  <c r="S19" i="4"/>
  <c r="S21" i="4"/>
  <c r="S23" i="4"/>
  <c r="S25" i="4"/>
  <c r="S27" i="4"/>
  <c r="S29" i="4"/>
  <c r="S31" i="4"/>
  <c r="S35" i="4"/>
  <c r="S37" i="4"/>
  <c r="S39" i="4"/>
  <c r="S41" i="4"/>
  <c r="S45" i="4"/>
  <c r="T13" i="4"/>
  <c r="T15" i="4"/>
  <c r="T17" i="4"/>
  <c r="T19" i="4"/>
  <c r="T21" i="4"/>
  <c r="T23" i="4"/>
  <c r="T25" i="4"/>
  <c r="T27" i="4"/>
  <c r="T29" i="4"/>
  <c r="T31" i="4"/>
  <c r="T35" i="4"/>
  <c r="T37" i="4"/>
  <c r="T39" i="4"/>
  <c r="T41" i="4"/>
  <c r="T45" i="4"/>
  <c r="U45" i="4"/>
  <c r="U41" i="4"/>
  <c r="U39" i="4"/>
  <c r="U37" i="4"/>
  <c r="U35" i="4"/>
  <c r="U31" i="4"/>
  <c r="U29" i="4"/>
  <c r="U27" i="4"/>
  <c r="U25" i="4"/>
  <c r="U23" i="4"/>
  <c r="U21" i="4"/>
  <c r="U19" i="4"/>
  <c r="U17" i="4"/>
  <c r="U15" i="4"/>
  <c r="U13" i="4"/>
  <c r="BL47" i="4"/>
  <c r="CB47" i="4" s="1"/>
  <c r="CD47" i="4" s="1"/>
  <c r="CE47" i="4" s="1"/>
  <c r="CF47" i="4" s="1"/>
  <c r="CA47" i="4"/>
  <c r="BU47" i="4"/>
  <c r="BW47" i="4"/>
  <c r="BV47" i="4"/>
  <c r="BN47" i="4"/>
  <c r="BL45" i="4"/>
  <c r="CA45" i="4"/>
  <c r="BU45" i="4"/>
  <c r="BW45" i="4" s="1"/>
  <c r="BY45" i="4" s="1"/>
  <c r="BZ45" i="4" s="1"/>
  <c r="BV45" i="4"/>
  <c r="BN45" i="4"/>
  <c r="BO45" i="4"/>
  <c r="AJ45" i="4"/>
  <c r="AG45" i="4"/>
  <c r="Q45" i="4"/>
  <c r="P45" i="4"/>
  <c r="O45" i="4"/>
  <c r="BL43" i="4"/>
  <c r="CA43" i="4"/>
  <c r="BU43" i="4"/>
  <c r="BV43" i="4"/>
  <c r="BN43" i="4"/>
  <c r="BO43" i="4" s="1"/>
  <c r="AJ43" i="4"/>
  <c r="BL41" i="4"/>
  <c r="CB41" i="4" s="1"/>
  <c r="CA41" i="4"/>
  <c r="BU41" i="4"/>
  <c r="BV41" i="4"/>
  <c r="BN41" i="4"/>
  <c r="AJ41" i="4"/>
  <c r="AG41" i="4"/>
  <c r="Q41" i="4"/>
  <c r="P41" i="4"/>
  <c r="O41" i="4"/>
  <c r="BL39" i="4"/>
  <c r="CA39" i="4"/>
  <c r="BU39" i="4"/>
  <c r="BW39" i="4" s="1"/>
  <c r="BX39" i="4" s="1"/>
  <c r="BV39" i="4"/>
  <c r="BN39" i="4"/>
  <c r="BO39" i="4" s="1"/>
  <c r="AJ39" i="4"/>
  <c r="AG39" i="4"/>
  <c r="Q39" i="4"/>
  <c r="P39" i="4"/>
  <c r="O39" i="4"/>
  <c r="BL37" i="4"/>
  <c r="CA37" i="4"/>
  <c r="BU37" i="4"/>
  <c r="BW37" i="4"/>
  <c r="BV37" i="4"/>
  <c r="BN37" i="4"/>
  <c r="BO37" i="4" s="1"/>
  <c r="AJ37" i="4"/>
  <c r="AG37" i="4"/>
  <c r="Q37" i="4"/>
  <c r="P37" i="4"/>
  <c r="O37" i="4"/>
  <c r="BL35" i="4"/>
  <c r="CB35" i="4"/>
  <c r="CA35" i="4"/>
  <c r="BU35" i="4"/>
  <c r="BW35" i="4"/>
  <c r="BV35" i="4"/>
  <c r="BN35" i="4"/>
  <c r="BO35" i="4"/>
  <c r="AJ35" i="4"/>
  <c r="AG35" i="4"/>
  <c r="Q35" i="4"/>
  <c r="P35" i="4"/>
  <c r="O35" i="4"/>
  <c r="BL33" i="4"/>
  <c r="CA33" i="4"/>
  <c r="BU33" i="4"/>
  <c r="BW33" i="4" s="1"/>
  <c r="BV33" i="4"/>
  <c r="BN33" i="4"/>
  <c r="AJ33" i="4"/>
  <c r="BL31" i="4"/>
  <c r="CA31" i="4"/>
  <c r="BU31" i="4"/>
  <c r="BW31" i="4"/>
  <c r="BV31" i="4"/>
  <c r="BX31" i="4"/>
  <c r="BN31" i="4"/>
  <c r="BO31" i="4"/>
  <c r="AJ31" i="4"/>
  <c r="AG31" i="4"/>
  <c r="Q31" i="4"/>
  <c r="P31" i="4"/>
  <c r="O31" i="4"/>
  <c r="BL29" i="4"/>
  <c r="CG29" i="4" s="1"/>
  <c r="BQ29" i="4" s="1"/>
  <c r="AP29" i="4" s="1"/>
  <c r="CA29" i="4"/>
  <c r="BU29" i="4"/>
  <c r="BV29" i="4"/>
  <c r="BN29" i="4"/>
  <c r="AJ29" i="4"/>
  <c r="AG29" i="4"/>
  <c r="Q29" i="4"/>
  <c r="P29" i="4"/>
  <c r="O29" i="4"/>
  <c r="BL27" i="4"/>
  <c r="CG27" i="4" s="1"/>
  <c r="BQ27" i="4" s="1"/>
  <c r="CA27" i="4"/>
  <c r="BU27" i="4"/>
  <c r="BV27" i="4"/>
  <c r="BW27" i="4" s="1"/>
  <c r="BN27" i="4"/>
  <c r="BO27" i="4"/>
  <c r="AJ27" i="4"/>
  <c r="AG27" i="4"/>
  <c r="Q27" i="4"/>
  <c r="P27" i="4"/>
  <c r="O27" i="4"/>
  <c r="BL25" i="4"/>
  <c r="CA25" i="4"/>
  <c r="BU25" i="4"/>
  <c r="BW25" i="4" s="1"/>
  <c r="BV25" i="4"/>
  <c r="BN25" i="4"/>
  <c r="AJ25" i="4"/>
  <c r="AG25" i="4"/>
  <c r="Q25" i="4"/>
  <c r="P25" i="4"/>
  <c r="O25" i="4"/>
  <c r="BL23" i="4"/>
  <c r="CA23" i="4"/>
  <c r="BU23" i="4"/>
  <c r="BW23" i="4" s="1"/>
  <c r="BV23" i="4"/>
  <c r="BN23" i="4"/>
  <c r="BO23" i="4" s="1"/>
  <c r="AJ23" i="4"/>
  <c r="AG23" i="4"/>
  <c r="Q23" i="4"/>
  <c r="P23" i="4"/>
  <c r="O23" i="4"/>
  <c r="BL21" i="4"/>
  <c r="CB21" i="4" s="1"/>
  <c r="CA21" i="4"/>
  <c r="BU21" i="4"/>
  <c r="BW21" i="4"/>
  <c r="BV21" i="4"/>
  <c r="BN21" i="4"/>
  <c r="AJ21" i="4"/>
  <c r="AG21" i="4"/>
  <c r="Q21" i="4"/>
  <c r="P21" i="4"/>
  <c r="O21" i="4"/>
  <c r="BL19" i="4"/>
  <c r="CA19" i="4"/>
  <c r="BU19" i="4"/>
  <c r="BV19" i="4"/>
  <c r="BW19" i="4" s="1"/>
  <c r="BN19" i="4"/>
  <c r="BO19" i="4" s="1"/>
  <c r="AJ19" i="4"/>
  <c r="AG19" i="4"/>
  <c r="Q19" i="4"/>
  <c r="P19" i="4"/>
  <c r="O19" i="4"/>
  <c r="BL17" i="4"/>
  <c r="CA17" i="4"/>
  <c r="BU17" i="4"/>
  <c r="BW17" i="4"/>
  <c r="BY17" i="4" s="1"/>
  <c r="BZ17" i="4" s="1"/>
  <c r="BV17" i="4"/>
  <c r="BN17" i="4"/>
  <c r="AJ17" i="4"/>
  <c r="AG17" i="4"/>
  <c r="Q17" i="4"/>
  <c r="P17" i="4"/>
  <c r="O17" i="4"/>
  <c r="BL15" i="4"/>
  <c r="CG15" i="4" s="1"/>
  <c r="BQ15" i="4" s="1"/>
  <c r="CA15" i="4"/>
  <c r="BU15" i="4"/>
  <c r="BW15" i="4" s="1"/>
  <c r="BX15" i="4" s="1"/>
  <c r="BV15" i="4"/>
  <c r="BN15" i="4"/>
  <c r="BO15" i="4" s="1"/>
  <c r="AJ15" i="4"/>
  <c r="AG15" i="4"/>
  <c r="Q15" i="4"/>
  <c r="P15" i="4"/>
  <c r="O15" i="4"/>
  <c r="BL13" i="4"/>
  <c r="CG13" i="4" s="1"/>
  <c r="BQ13" i="4" s="1"/>
  <c r="CA13" i="4"/>
  <c r="BU13" i="4"/>
  <c r="BV13" i="4"/>
  <c r="BW13" i="4" s="1"/>
  <c r="BN13" i="4"/>
  <c r="AJ13" i="4"/>
  <c r="AG13" i="4"/>
  <c r="Q13" i="4"/>
  <c r="P13" i="4"/>
  <c r="O13" i="4"/>
  <c r="AJ8" i="4"/>
  <c r="H8" i="4"/>
  <c r="AJ13" i="1"/>
  <c r="L188" i="1"/>
  <c r="M188" i="1"/>
  <c r="N188" i="1"/>
  <c r="L186" i="1"/>
  <c r="M186" i="1"/>
  <c r="N186" i="1"/>
  <c r="L184" i="1"/>
  <c r="M184" i="1"/>
  <c r="N184" i="1"/>
  <c r="L182" i="1"/>
  <c r="M182" i="1"/>
  <c r="N182" i="1"/>
  <c r="L180" i="1"/>
  <c r="M180" i="1"/>
  <c r="N180" i="1"/>
  <c r="L178" i="1"/>
  <c r="M178" i="1"/>
  <c r="N178" i="1"/>
  <c r="L176" i="1"/>
  <c r="M176" i="1"/>
  <c r="N176" i="1"/>
  <c r="L174" i="1"/>
  <c r="M174" i="1"/>
  <c r="N174" i="1"/>
  <c r="L172" i="1"/>
  <c r="AH172" i="1" s="1"/>
  <c r="M172" i="1"/>
  <c r="N172" i="1"/>
  <c r="L170" i="1"/>
  <c r="M170" i="1"/>
  <c r="N170" i="1"/>
  <c r="L168" i="1"/>
  <c r="M168" i="1"/>
  <c r="N168" i="1"/>
  <c r="L166" i="1"/>
  <c r="M166" i="1"/>
  <c r="N166" i="1"/>
  <c r="L164" i="1"/>
  <c r="M164" i="1"/>
  <c r="N164" i="1"/>
  <c r="L162" i="1"/>
  <c r="M162" i="1"/>
  <c r="N162" i="1"/>
  <c r="L160" i="1"/>
  <c r="M160" i="1"/>
  <c r="N160" i="1"/>
  <c r="L158" i="1"/>
  <c r="M158" i="1"/>
  <c r="N158" i="1"/>
  <c r="L156" i="1"/>
  <c r="M156" i="1"/>
  <c r="N156" i="1"/>
  <c r="L154" i="1"/>
  <c r="M154" i="1"/>
  <c r="N154" i="1"/>
  <c r="L152" i="1"/>
  <c r="M152" i="1"/>
  <c r="N152" i="1"/>
  <c r="L150" i="1"/>
  <c r="M150" i="1"/>
  <c r="N150" i="1"/>
  <c r="AH150" i="1" s="1"/>
  <c r="L148" i="1"/>
  <c r="M148" i="1"/>
  <c r="N148" i="1"/>
  <c r="L146" i="1"/>
  <c r="M146" i="1"/>
  <c r="N146" i="1"/>
  <c r="L144" i="1"/>
  <c r="M144" i="1"/>
  <c r="N144" i="1"/>
  <c r="L142" i="1"/>
  <c r="M142" i="1"/>
  <c r="N142" i="1"/>
  <c r="L140" i="1"/>
  <c r="M140" i="1"/>
  <c r="N140" i="1"/>
  <c r="L138" i="1"/>
  <c r="AH138" i="1" s="1"/>
  <c r="M138" i="1"/>
  <c r="N138" i="1"/>
  <c r="L136" i="1"/>
  <c r="M136" i="1"/>
  <c r="N136" i="1"/>
  <c r="L134" i="1"/>
  <c r="M134" i="1"/>
  <c r="N134" i="1"/>
  <c r="AH134" i="1" s="1"/>
  <c r="L132" i="1"/>
  <c r="M132" i="1"/>
  <c r="N132" i="1"/>
  <c r="L130" i="1"/>
  <c r="M130" i="1"/>
  <c r="AH130" i="1" s="1"/>
  <c r="N130" i="1"/>
  <c r="L123" i="1"/>
  <c r="M123" i="1"/>
  <c r="N123" i="1"/>
  <c r="L121" i="1"/>
  <c r="M121" i="1"/>
  <c r="N121" i="1"/>
  <c r="L119" i="1"/>
  <c r="M119" i="1"/>
  <c r="N119" i="1"/>
  <c r="L117" i="1"/>
  <c r="M117" i="1"/>
  <c r="N117" i="1"/>
  <c r="L115" i="1"/>
  <c r="M115" i="1"/>
  <c r="N115" i="1"/>
  <c r="L113" i="1"/>
  <c r="M113" i="1"/>
  <c r="N113" i="1"/>
  <c r="L111" i="1"/>
  <c r="M111" i="1"/>
  <c r="N111" i="1"/>
  <c r="L109" i="1"/>
  <c r="M109" i="1"/>
  <c r="N109" i="1"/>
  <c r="L107" i="1"/>
  <c r="M107" i="1"/>
  <c r="N107" i="1"/>
  <c r="L105" i="1"/>
  <c r="M105" i="1"/>
  <c r="N105" i="1"/>
  <c r="L103" i="1"/>
  <c r="M103" i="1"/>
  <c r="N103" i="1"/>
  <c r="L101" i="1"/>
  <c r="M101" i="1"/>
  <c r="N101" i="1"/>
  <c r="L99" i="1"/>
  <c r="M99" i="1"/>
  <c r="N99" i="1"/>
  <c r="L97" i="1"/>
  <c r="M97" i="1"/>
  <c r="N97" i="1"/>
  <c r="L95" i="1"/>
  <c r="M95" i="1"/>
  <c r="N95" i="1"/>
  <c r="L93" i="1"/>
  <c r="M93" i="1"/>
  <c r="N93" i="1"/>
  <c r="L91" i="1"/>
  <c r="M91" i="1"/>
  <c r="N91" i="1"/>
  <c r="BL89" i="1"/>
  <c r="CG89" i="1" s="1"/>
  <c r="BQ89" i="1" s="1"/>
  <c r="BN89" i="1"/>
  <c r="L89" i="1"/>
  <c r="M89" i="1"/>
  <c r="N89" i="1"/>
  <c r="BL87" i="1"/>
  <c r="CC87" i="1" s="1"/>
  <c r="BN87" i="1"/>
  <c r="L87" i="1"/>
  <c r="M87" i="1"/>
  <c r="N87" i="1"/>
  <c r="AH87" i="1" s="1"/>
  <c r="L85" i="1"/>
  <c r="M85" i="1"/>
  <c r="N85" i="1"/>
  <c r="BL83" i="1"/>
  <c r="BN83" i="1"/>
  <c r="L83" i="1"/>
  <c r="M83" i="1"/>
  <c r="N83" i="1"/>
  <c r="BL81" i="1"/>
  <c r="BN81" i="1"/>
  <c r="L81" i="1"/>
  <c r="M81" i="1"/>
  <c r="N81" i="1"/>
  <c r="BL79" i="1"/>
  <c r="BN79" i="1"/>
  <c r="BO79" i="1"/>
  <c r="L79" i="1"/>
  <c r="M79" i="1"/>
  <c r="N79" i="1"/>
  <c r="BL77" i="1"/>
  <c r="BN77" i="1"/>
  <c r="L77" i="1"/>
  <c r="M77" i="1"/>
  <c r="N77" i="1"/>
  <c r="BL75" i="1"/>
  <c r="BN75" i="1"/>
  <c r="L75" i="1"/>
  <c r="M75" i="1"/>
  <c r="N75" i="1"/>
  <c r="BL73" i="1"/>
  <c r="CC73" i="1" s="1"/>
  <c r="BN73" i="1"/>
  <c r="BO73" i="1" s="1"/>
  <c r="L73" i="1"/>
  <c r="M73" i="1"/>
  <c r="N73" i="1"/>
  <c r="BL71" i="1"/>
  <c r="CB71" i="1" s="1"/>
  <c r="BN71" i="1"/>
  <c r="BO71" i="1" s="1"/>
  <c r="BL69" i="1"/>
  <c r="CC69" i="1" s="1"/>
  <c r="BN69" i="1"/>
  <c r="BL67" i="1"/>
  <c r="BN67" i="1"/>
  <c r="BO67" i="1"/>
  <c r="BL65" i="1"/>
  <c r="CB65" i="1" s="1"/>
  <c r="BN65" i="1"/>
  <c r="BO65" i="1" s="1"/>
  <c r="L65" i="1"/>
  <c r="M65" i="1"/>
  <c r="N65" i="1"/>
  <c r="BL35" i="1"/>
  <c r="BN35" i="1"/>
  <c r="BL33" i="1"/>
  <c r="CB33" i="1" s="1"/>
  <c r="BN33" i="1"/>
  <c r="BO33" i="1" s="1"/>
  <c r="BL31" i="1"/>
  <c r="BN31" i="1"/>
  <c r="BL25" i="1"/>
  <c r="BN25" i="1"/>
  <c r="BL21" i="1"/>
  <c r="CG21" i="1" s="1"/>
  <c r="BQ21" i="1" s="1"/>
  <c r="BN21" i="1"/>
  <c r="BO21" i="1" s="1"/>
  <c r="BL19" i="1"/>
  <c r="CG19" i="1" s="1"/>
  <c r="BQ19" i="1" s="1"/>
  <c r="BN19" i="1"/>
  <c r="BL17" i="1"/>
  <c r="BN17" i="1"/>
  <c r="BL15" i="1"/>
  <c r="BN15" i="1"/>
  <c r="BL13" i="1"/>
  <c r="BN13" i="1"/>
  <c r="AG188" i="1"/>
  <c r="AG186" i="1"/>
  <c r="AG184" i="1"/>
  <c r="AG182" i="1"/>
  <c r="AG180" i="1"/>
  <c r="AG178" i="1"/>
  <c r="AG176" i="1"/>
  <c r="AG174" i="1"/>
  <c r="AG172" i="1"/>
  <c r="AG170" i="1"/>
  <c r="AG168" i="1"/>
  <c r="AG166" i="1"/>
  <c r="AG164" i="1"/>
  <c r="AG162" i="1"/>
  <c r="AG160" i="1"/>
  <c r="AG158" i="1"/>
  <c r="AG156" i="1"/>
  <c r="AG154" i="1"/>
  <c r="AG152" i="1"/>
  <c r="AG150" i="1"/>
  <c r="AG148" i="1"/>
  <c r="AG146" i="1"/>
  <c r="AG144" i="1"/>
  <c r="AG142" i="1"/>
  <c r="AG140" i="1"/>
  <c r="AG138" i="1"/>
  <c r="AG136" i="1"/>
  <c r="AG134" i="1"/>
  <c r="AG132" i="1"/>
  <c r="AG130" i="1"/>
  <c r="AG123" i="1"/>
  <c r="AG121" i="1"/>
  <c r="AG119" i="1"/>
  <c r="AG117" i="1"/>
  <c r="AG115" i="1"/>
  <c r="AG113" i="1"/>
  <c r="AG111" i="1"/>
  <c r="AG109" i="1"/>
  <c r="AG107" i="1"/>
  <c r="AG105" i="1"/>
  <c r="AG103" i="1"/>
  <c r="AG101" i="1"/>
  <c r="AG99" i="1"/>
  <c r="AG97" i="1"/>
  <c r="AG95" i="1"/>
  <c r="AG93" i="1"/>
  <c r="AG91" i="1"/>
  <c r="AG89" i="1"/>
  <c r="AG87" i="1"/>
  <c r="AG85" i="1"/>
  <c r="AG83" i="1"/>
  <c r="AG81" i="1"/>
  <c r="AG79" i="1"/>
  <c r="AG77" i="1"/>
  <c r="AG75" i="1"/>
  <c r="AG73" i="1"/>
  <c r="AG71" i="1"/>
  <c r="AG69" i="1"/>
  <c r="AG67" i="1"/>
  <c r="AG65" i="1"/>
  <c r="AG45" i="1"/>
  <c r="AG41" i="1"/>
  <c r="AG39" i="1"/>
  <c r="AG37" i="1"/>
  <c r="AG35" i="1"/>
  <c r="AG31" i="1"/>
  <c r="AG29" i="1"/>
  <c r="AG27" i="1"/>
  <c r="AG25" i="1"/>
  <c r="AG23" i="1"/>
  <c r="AG21" i="1"/>
  <c r="AG19" i="1"/>
  <c r="AG17" i="1"/>
  <c r="AG15" i="1"/>
  <c r="AG13" i="1"/>
  <c r="BL188" i="1"/>
  <c r="CA188" i="1"/>
  <c r="BU188" i="1"/>
  <c r="BW188" i="1" s="1"/>
  <c r="BV188" i="1"/>
  <c r="BN188" i="1"/>
  <c r="BO188" i="1"/>
  <c r="AJ188" i="1"/>
  <c r="U188" i="1"/>
  <c r="T188" i="1"/>
  <c r="S188" i="1"/>
  <c r="Q188" i="1"/>
  <c r="P188" i="1"/>
  <c r="O188" i="1"/>
  <c r="BL186" i="1"/>
  <c r="CG186" i="1" s="1"/>
  <c r="BQ186" i="1" s="1"/>
  <c r="BR186" i="1" s="1"/>
  <c r="CA186" i="1"/>
  <c r="BU186" i="1"/>
  <c r="BV186" i="1"/>
  <c r="BN186" i="1"/>
  <c r="AJ186" i="1"/>
  <c r="U186" i="1"/>
  <c r="T186" i="1"/>
  <c r="S186" i="1"/>
  <c r="Q186" i="1"/>
  <c r="P186" i="1"/>
  <c r="O186" i="1"/>
  <c r="BL184" i="1"/>
  <c r="CA184" i="1"/>
  <c r="BU184" i="1"/>
  <c r="BV184" i="1"/>
  <c r="BW184" i="1" s="1"/>
  <c r="BN184" i="1"/>
  <c r="BO184" i="1" s="1"/>
  <c r="AJ184" i="1"/>
  <c r="U184" i="1"/>
  <c r="T184" i="1"/>
  <c r="S184" i="1"/>
  <c r="Q184" i="1"/>
  <c r="P184" i="1"/>
  <c r="O184" i="1"/>
  <c r="BL182" i="1"/>
  <c r="CB182" i="1" s="1"/>
  <c r="CA182" i="1"/>
  <c r="BU182" i="1"/>
  <c r="BW182" i="1" s="1"/>
  <c r="BV182" i="1"/>
  <c r="BN182" i="1"/>
  <c r="BO182" i="1" s="1"/>
  <c r="AJ182" i="1"/>
  <c r="U182" i="1"/>
  <c r="T182" i="1"/>
  <c r="S182" i="1"/>
  <c r="Q182" i="1"/>
  <c r="P182" i="1"/>
  <c r="O182" i="1"/>
  <c r="BL180" i="1"/>
  <c r="CG180" i="1" s="1"/>
  <c r="BQ180" i="1" s="1"/>
  <c r="CA180" i="1"/>
  <c r="BU180" i="1"/>
  <c r="BW180" i="1" s="1"/>
  <c r="BV180" i="1"/>
  <c r="BN180" i="1"/>
  <c r="BO180" i="1"/>
  <c r="AJ180" i="1"/>
  <c r="U180" i="1"/>
  <c r="T180" i="1"/>
  <c r="S180" i="1"/>
  <c r="Q180" i="1"/>
  <c r="P180" i="1"/>
  <c r="O180" i="1"/>
  <c r="BL178" i="1"/>
  <c r="CA178" i="1"/>
  <c r="BU178" i="1"/>
  <c r="BW178" i="1" s="1"/>
  <c r="BV178" i="1"/>
  <c r="BN178" i="1"/>
  <c r="BO178" i="1" s="1"/>
  <c r="AJ178" i="1"/>
  <c r="U178" i="1"/>
  <c r="T178" i="1"/>
  <c r="S178" i="1"/>
  <c r="Q178" i="1"/>
  <c r="P178" i="1"/>
  <c r="O178" i="1"/>
  <c r="BL176" i="1"/>
  <c r="CA176" i="1"/>
  <c r="BU176" i="1"/>
  <c r="BV176" i="1"/>
  <c r="BW176" i="1"/>
  <c r="BN176" i="1"/>
  <c r="BO176" i="1"/>
  <c r="AJ176" i="1"/>
  <c r="U176" i="1"/>
  <c r="T176" i="1"/>
  <c r="S176" i="1"/>
  <c r="Q176" i="1"/>
  <c r="P176" i="1"/>
  <c r="O176" i="1"/>
  <c r="BL174" i="1"/>
  <c r="CC174" i="1" s="1"/>
  <c r="CA174" i="1"/>
  <c r="BU174" i="1"/>
  <c r="BV174" i="1"/>
  <c r="BW174" i="1" s="1"/>
  <c r="BY174" i="1" s="1"/>
  <c r="BZ174" i="1" s="1"/>
  <c r="BN174" i="1"/>
  <c r="BO174" i="1" s="1"/>
  <c r="AJ174" i="1"/>
  <c r="U174" i="1"/>
  <c r="T174" i="1"/>
  <c r="S174" i="1"/>
  <c r="Q174" i="1"/>
  <c r="P174" i="1"/>
  <c r="O174" i="1"/>
  <c r="BL172" i="1"/>
  <c r="CB172" i="1" s="1"/>
  <c r="CA172" i="1"/>
  <c r="BU172" i="1"/>
  <c r="BV172" i="1"/>
  <c r="BN172" i="1"/>
  <c r="BO172" i="1" s="1"/>
  <c r="AJ172" i="1"/>
  <c r="U172" i="1"/>
  <c r="T172" i="1"/>
  <c r="S172" i="1"/>
  <c r="Q172" i="1"/>
  <c r="P172" i="1"/>
  <c r="O172" i="1"/>
  <c r="BL170" i="1"/>
  <c r="CA170" i="1"/>
  <c r="BU170" i="1"/>
  <c r="BW170" i="1" s="1"/>
  <c r="BY170" i="1" s="1"/>
  <c r="BV170" i="1"/>
  <c r="BN170" i="1"/>
  <c r="BO170" i="1" s="1"/>
  <c r="AJ170" i="1"/>
  <c r="U170" i="1"/>
  <c r="T170" i="1"/>
  <c r="S170" i="1"/>
  <c r="Q170" i="1"/>
  <c r="P170" i="1"/>
  <c r="O170" i="1"/>
  <c r="BL168" i="1"/>
  <c r="CG168" i="1" s="1"/>
  <c r="BQ168" i="1" s="1"/>
  <c r="CA168" i="1"/>
  <c r="BU168" i="1"/>
  <c r="BV168" i="1"/>
  <c r="BW168" i="1" s="1"/>
  <c r="BX168" i="1" s="1"/>
  <c r="BN168" i="1"/>
  <c r="BO168" i="1" s="1"/>
  <c r="AJ168" i="1"/>
  <c r="U168" i="1"/>
  <c r="T168" i="1"/>
  <c r="S168" i="1"/>
  <c r="Q168" i="1"/>
  <c r="P168" i="1"/>
  <c r="O168" i="1"/>
  <c r="BL166" i="1"/>
  <c r="CA166" i="1"/>
  <c r="BU166" i="1"/>
  <c r="BW166" i="1" s="1"/>
  <c r="BX166" i="1" s="1"/>
  <c r="BV166" i="1"/>
  <c r="BN166" i="1"/>
  <c r="BO166" i="1" s="1"/>
  <c r="AJ166" i="1"/>
  <c r="U166" i="1"/>
  <c r="T166" i="1"/>
  <c r="S166" i="1"/>
  <c r="Q166" i="1"/>
  <c r="P166" i="1"/>
  <c r="O166" i="1"/>
  <c r="BL164" i="1"/>
  <c r="CA164" i="1"/>
  <c r="BU164" i="1"/>
  <c r="BV164" i="1"/>
  <c r="BN164" i="1"/>
  <c r="BO164" i="1" s="1"/>
  <c r="AJ164" i="1"/>
  <c r="U164" i="1"/>
  <c r="T164" i="1"/>
  <c r="S164" i="1"/>
  <c r="Q164" i="1"/>
  <c r="P164" i="1"/>
  <c r="O164" i="1"/>
  <c r="BL162" i="1"/>
  <c r="CA162" i="1"/>
  <c r="BU162" i="1"/>
  <c r="BW162" i="1" s="1"/>
  <c r="BV162" i="1"/>
  <c r="BN162" i="1"/>
  <c r="BO162" i="1"/>
  <c r="AJ162" i="1"/>
  <c r="U162" i="1"/>
  <c r="T162" i="1"/>
  <c r="S162" i="1"/>
  <c r="Q162" i="1"/>
  <c r="P162" i="1"/>
  <c r="O162" i="1"/>
  <c r="BL160" i="1"/>
  <c r="CG160" i="1" s="1"/>
  <c r="BQ160" i="1" s="1"/>
  <c r="CA160" i="1"/>
  <c r="BU160" i="1"/>
  <c r="BW160" i="1" s="1"/>
  <c r="BV160" i="1"/>
  <c r="BN160" i="1"/>
  <c r="BO160" i="1"/>
  <c r="AJ160" i="1"/>
  <c r="U160" i="1"/>
  <c r="T160" i="1"/>
  <c r="S160" i="1"/>
  <c r="Q160" i="1"/>
  <c r="P160" i="1"/>
  <c r="O160" i="1"/>
  <c r="BL158" i="1"/>
  <c r="CA158" i="1"/>
  <c r="BU158" i="1"/>
  <c r="BV158" i="1"/>
  <c r="BN158" i="1"/>
  <c r="BO158" i="1"/>
  <c r="AJ158" i="1"/>
  <c r="U158" i="1"/>
  <c r="T158" i="1"/>
  <c r="S158" i="1"/>
  <c r="Q158" i="1"/>
  <c r="P158" i="1"/>
  <c r="O158" i="1"/>
  <c r="BL156" i="1"/>
  <c r="CA156" i="1"/>
  <c r="BU156" i="1"/>
  <c r="BV156" i="1"/>
  <c r="BN156" i="1"/>
  <c r="BO156" i="1"/>
  <c r="AJ156" i="1"/>
  <c r="U156" i="1"/>
  <c r="T156" i="1"/>
  <c r="S156" i="1"/>
  <c r="Q156" i="1"/>
  <c r="P156" i="1"/>
  <c r="O156" i="1"/>
  <c r="BL154" i="1"/>
  <c r="CA154" i="1"/>
  <c r="BU154" i="1"/>
  <c r="BV154" i="1"/>
  <c r="BN154" i="1"/>
  <c r="BO154" i="1" s="1"/>
  <c r="AJ154" i="1"/>
  <c r="T154" i="1"/>
  <c r="U154" i="1"/>
  <c r="S154" i="1"/>
  <c r="P154" i="1"/>
  <c r="Q154" i="1"/>
  <c r="O154" i="1"/>
  <c r="BL152" i="1"/>
  <c r="CG152" i="1" s="1"/>
  <c r="BQ152" i="1" s="1"/>
  <c r="CA152" i="1"/>
  <c r="BU152" i="1"/>
  <c r="BV152" i="1"/>
  <c r="BW152" i="1" s="1"/>
  <c r="BN152" i="1"/>
  <c r="BO152" i="1" s="1"/>
  <c r="AJ152" i="1"/>
  <c r="T152" i="1"/>
  <c r="U152" i="1"/>
  <c r="S152" i="1"/>
  <c r="P152" i="1"/>
  <c r="Q152" i="1"/>
  <c r="O152" i="1"/>
  <c r="BL150" i="1"/>
  <c r="CG150" i="1" s="1"/>
  <c r="BQ150" i="1" s="1"/>
  <c r="CA150" i="1"/>
  <c r="BU150" i="1"/>
  <c r="BW150" i="1" s="1"/>
  <c r="BV150" i="1"/>
  <c r="BN150" i="1"/>
  <c r="BO150" i="1" s="1"/>
  <c r="AJ150" i="1"/>
  <c r="U150" i="1"/>
  <c r="T150" i="1"/>
  <c r="S150" i="1"/>
  <c r="Q150" i="1"/>
  <c r="P150" i="1"/>
  <c r="O150" i="1"/>
  <c r="BL148" i="1"/>
  <c r="CB148" i="1" s="1"/>
  <c r="CA148" i="1"/>
  <c r="BU148" i="1"/>
  <c r="BV148" i="1"/>
  <c r="BN148" i="1"/>
  <c r="AJ148" i="1"/>
  <c r="T148" i="1"/>
  <c r="U148" i="1"/>
  <c r="S148" i="1"/>
  <c r="P148" i="1"/>
  <c r="Q148" i="1"/>
  <c r="O148" i="1"/>
  <c r="BL146" i="1"/>
  <c r="CA146" i="1"/>
  <c r="BU146" i="1"/>
  <c r="BW146" i="1" s="1"/>
  <c r="BV146" i="1"/>
  <c r="BN146" i="1"/>
  <c r="BO146" i="1"/>
  <c r="AJ146" i="1"/>
  <c r="U146" i="1"/>
  <c r="T146" i="1"/>
  <c r="S146" i="1"/>
  <c r="Q146" i="1"/>
  <c r="P146" i="1"/>
  <c r="O146" i="1"/>
  <c r="BL144" i="1"/>
  <c r="CG144" i="1" s="1"/>
  <c r="BQ144" i="1" s="1"/>
  <c r="CA144" i="1"/>
  <c r="BU144" i="1"/>
  <c r="BW144" i="1" s="1"/>
  <c r="BV144" i="1"/>
  <c r="BN144" i="1"/>
  <c r="AJ144" i="1"/>
  <c r="U144" i="1"/>
  <c r="T144" i="1"/>
  <c r="S144" i="1"/>
  <c r="Q144" i="1"/>
  <c r="P144" i="1"/>
  <c r="O144" i="1"/>
  <c r="BL142" i="1"/>
  <c r="CA142" i="1"/>
  <c r="BU142" i="1"/>
  <c r="BW142" i="1"/>
  <c r="BV142" i="1"/>
  <c r="BN142" i="1"/>
  <c r="AJ142" i="1"/>
  <c r="U142" i="1"/>
  <c r="T142" i="1"/>
  <c r="S142" i="1"/>
  <c r="Q142" i="1"/>
  <c r="P142" i="1"/>
  <c r="O142" i="1"/>
  <c r="BL140" i="1"/>
  <c r="CC140" i="1" s="1"/>
  <c r="CA140" i="1"/>
  <c r="BU140" i="1"/>
  <c r="BV140" i="1"/>
  <c r="BN140" i="1"/>
  <c r="BO140" i="1"/>
  <c r="AJ140" i="1"/>
  <c r="U140" i="1"/>
  <c r="T140" i="1"/>
  <c r="S140" i="1"/>
  <c r="Q140" i="1"/>
  <c r="P140" i="1"/>
  <c r="O140" i="1"/>
  <c r="BL138" i="1"/>
  <c r="CG138" i="1" s="1"/>
  <c r="BQ138" i="1" s="1"/>
  <c r="AR138" i="1" s="1"/>
  <c r="CA138" i="1"/>
  <c r="BU138" i="1"/>
  <c r="BW138" i="1"/>
  <c r="BV138" i="1"/>
  <c r="BN138" i="1"/>
  <c r="AJ138" i="1"/>
  <c r="T138" i="1"/>
  <c r="U138" i="1"/>
  <c r="S138" i="1"/>
  <c r="P138" i="1"/>
  <c r="Q138" i="1"/>
  <c r="O138" i="1"/>
  <c r="BL136" i="1"/>
  <c r="CB136" i="1" s="1"/>
  <c r="CA136" i="1"/>
  <c r="BU136" i="1"/>
  <c r="BV136" i="1"/>
  <c r="BN136" i="1"/>
  <c r="AJ136" i="1"/>
  <c r="U136" i="1"/>
  <c r="T136" i="1"/>
  <c r="S136" i="1"/>
  <c r="Q136" i="1"/>
  <c r="P136" i="1"/>
  <c r="O136" i="1"/>
  <c r="BL134" i="1"/>
  <c r="CB134" i="1" s="1"/>
  <c r="CA134" i="1"/>
  <c r="BU134" i="1"/>
  <c r="BV134" i="1"/>
  <c r="BW134" i="1"/>
  <c r="BN134" i="1"/>
  <c r="AJ134" i="1"/>
  <c r="U134" i="1"/>
  <c r="T134" i="1"/>
  <c r="S134" i="1"/>
  <c r="Q134" i="1"/>
  <c r="P134" i="1"/>
  <c r="O134" i="1"/>
  <c r="BL132" i="1"/>
  <c r="CA132" i="1"/>
  <c r="BU132" i="1"/>
  <c r="BV132" i="1"/>
  <c r="BW132" i="1" s="1"/>
  <c r="BX132" i="1" s="1"/>
  <c r="BN132" i="1"/>
  <c r="BO132" i="1" s="1"/>
  <c r="AJ132" i="1"/>
  <c r="U132" i="1"/>
  <c r="T132" i="1"/>
  <c r="S132" i="1"/>
  <c r="Q132" i="1"/>
  <c r="P132" i="1"/>
  <c r="O132" i="1"/>
  <c r="BL130" i="1"/>
  <c r="CC130" i="1" s="1"/>
  <c r="CA130" i="1"/>
  <c r="BU130" i="1"/>
  <c r="BW130" i="1" s="1"/>
  <c r="BX130" i="1" s="1"/>
  <c r="BV130" i="1"/>
  <c r="BN130" i="1"/>
  <c r="BO130" i="1" s="1"/>
  <c r="AJ130" i="1"/>
  <c r="BU65" i="1"/>
  <c r="BV65" i="1"/>
  <c r="U130" i="1"/>
  <c r="T130" i="1"/>
  <c r="S130" i="1"/>
  <c r="Q130" i="1"/>
  <c r="P130" i="1"/>
  <c r="O130" i="1"/>
  <c r="W127" i="1"/>
  <c r="U127" i="1"/>
  <c r="T127" i="1"/>
  <c r="S127" i="1"/>
  <c r="R127" i="1"/>
  <c r="Q127" i="1"/>
  <c r="BN29" i="1"/>
  <c r="BL29" i="1"/>
  <c r="CB29" i="1"/>
  <c r="BU17" i="1"/>
  <c r="BW17" i="1" s="1"/>
  <c r="BV17" i="1"/>
  <c r="BU19" i="1"/>
  <c r="BW19" i="1" s="1"/>
  <c r="BX19" i="1" s="1"/>
  <c r="BV19" i="1"/>
  <c r="BU21" i="1"/>
  <c r="BV21" i="1"/>
  <c r="BU25" i="1"/>
  <c r="BW25" i="1" s="1"/>
  <c r="BV25" i="1"/>
  <c r="BN27" i="1"/>
  <c r="BL27" i="1"/>
  <c r="CB27" i="1" s="1"/>
  <c r="U123" i="1"/>
  <c r="T123" i="1"/>
  <c r="S123" i="1"/>
  <c r="U121" i="1"/>
  <c r="T121" i="1"/>
  <c r="S121" i="1"/>
  <c r="U119" i="1"/>
  <c r="T119" i="1"/>
  <c r="S119" i="1"/>
  <c r="U117" i="1"/>
  <c r="T117" i="1"/>
  <c r="S117" i="1"/>
  <c r="U115" i="1"/>
  <c r="T115" i="1"/>
  <c r="S115" i="1"/>
  <c r="U113" i="1"/>
  <c r="T113" i="1"/>
  <c r="S113" i="1"/>
  <c r="U111" i="1"/>
  <c r="T111" i="1"/>
  <c r="S111" i="1"/>
  <c r="U109" i="1"/>
  <c r="T109" i="1"/>
  <c r="S109" i="1"/>
  <c r="U107" i="1"/>
  <c r="T107" i="1"/>
  <c r="S107" i="1"/>
  <c r="U105" i="1"/>
  <c r="T105" i="1"/>
  <c r="S105" i="1"/>
  <c r="U103" i="1"/>
  <c r="T103" i="1"/>
  <c r="S103" i="1"/>
  <c r="U101" i="1"/>
  <c r="T101" i="1"/>
  <c r="S101" i="1"/>
  <c r="U99" i="1"/>
  <c r="T99" i="1"/>
  <c r="S99" i="1"/>
  <c r="U97" i="1"/>
  <c r="T97" i="1"/>
  <c r="S97" i="1"/>
  <c r="U95" i="1"/>
  <c r="T95" i="1"/>
  <c r="S95" i="1"/>
  <c r="U93" i="1"/>
  <c r="T93" i="1"/>
  <c r="S93" i="1"/>
  <c r="U91" i="1"/>
  <c r="T91" i="1"/>
  <c r="S91" i="1"/>
  <c r="T89" i="1"/>
  <c r="U89" i="1"/>
  <c r="S89" i="1"/>
  <c r="T87" i="1"/>
  <c r="U87" i="1"/>
  <c r="S87" i="1"/>
  <c r="U85" i="1"/>
  <c r="T85" i="1"/>
  <c r="S85" i="1"/>
  <c r="T83" i="1"/>
  <c r="U83" i="1"/>
  <c r="S83" i="1"/>
  <c r="U81" i="1"/>
  <c r="T81" i="1"/>
  <c r="S81" i="1"/>
  <c r="U79" i="1"/>
  <c r="T79" i="1"/>
  <c r="S79" i="1"/>
  <c r="U77" i="1"/>
  <c r="T77" i="1"/>
  <c r="S77" i="1"/>
  <c r="U75" i="1"/>
  <c r="T75" i="1"/>
  <c r="S75" i="1"/>
  <c r="U71" i="1"/>
  <c r="T71" i="1"/>
  <c r="S71" i="1"/>
  <c r="U69" i="1"/>
  <c r="T69" i="1"/>
  <c r="S69" i="1"/>
  <c r="U67" i="1"/>
  <c r="T67" i="1"/>
  <c r="S67" i="1"/>
  <c r="U65" i="1"/>
  <c r="T65" i="1"/>
  <c r="S65" i="1"/>
  <c r="T73" i="1"/>
  <c r="U73" i="1"/>
  <c r="S73" i="1"/>
  <c r="Q123" i="1"/>
  <c r="P123" i="1"/>
  <c r="O123" i="1"/>
  <c r="Q121" i="1"/>
  <c r="P121" i="1"/>
  <c r="O121" i="1"/>
  <c r="Q119" i="1"/>
  <c r="P119" i="1"/>
  <c r="O119" i="1"/>
  <c r="Q117" i="1"/>
  <c r="P117" i="1"/>
  <c r="O117" i="1"/>
  <c r="Q115" i="1"/>
  <c r="P115" i="1"/>
  <c r="O115" i="1"/>
  <c r="Q113" i="1"/>
  <c r="P113" i="1"/>
  <c r="O113" i="1"/>
  <c r="Q111" i="1"/>
  <c r="P111" i="1"/>
  <c r="O111" i="1"/>
  <c r="Q109" i="1"/>
  <c r="P109" i="1"/>
  <c r="O109" i="1"/>
  <c r="Q107" i="1"/>
  <c r="P107" i="1"/>
  <c r="O107" i="1"/>
  <c r="Q105" i="1"/>
  <c r="P105" i="1"/>
  <c r="O105" i="1"/>
  <c r="Q103" i="1"/>
  <c r="P103" i="1"/>
  <c r="O103" i="1"/>
  <c r="Q101" i="1"/>
  <c r="P101" i="1"/>
  <c r="O101" i="1"/>
  <c r="Q99" i="1"/>
  <c r="P99" i="1"/>
  <c r="O99" i="1"/>
  <c r="Q97" i="1"/>
  <c r="P97" i="1"/>
  <c r="O97" i="1"/>
  <c r="Q95" i="1"/>
  <c r="P95" i="1"/>
  <c r="O95" i="1"/>
  <c r="Q93" i="1"/>
  <c r="P93" i="1"/>
  <c r="O93" i="1"/>
  <c r="Q91" i="1"/>
  <c r="P91" i="1"/>
  <c r="O91" i="1"/>
  <c r="P89" i="1"/>
  <c r="Q89" i="1"/>
  <c r="O89" i="1"/>
  <c r="P87" i="1"/>
  <c r="Q87" i="1"/>
  <c r="O87" i="1"/>
  <c r="Q85" i="1"/>
  <c r="P85" i="1"/>
  <c r="O85" i="1"/>
  <c r="P83" i="1"/>
  <c r="Q83" i="1"/>
  <c r="O83" i="1"/>
  <c r="Q81" i="1"/>
  <c r="P81" i="1"/>
  <c r="O81" i="1"/>
  <c r="Q79" i="1"/>
  <c r="P79" i="1"/>
  <c r="O79" i="1"/>
  <c r="Q77" i="1"/>
  <c r="P77" i="1"/>
  <c r="O77" i="1"/>
  <c r="Q75" i="1"/>
  <c r="P75" i="1"/>
  <c r="O75" i="1"/>
  <c r="P73" i="1"/>
  <c r="Q73" i="1"/>
  <c r="O73" i="1"/>
  <c r="Q71" i="1"/>
  <c r="P71" i="1"/>
  <c r="O71" i="1"/>
  <c r="Q69" i="1"/>
  <c r="P69" i="1"/>
  <c r="O69" i="1"/>
  <c r="Q67" i="1"/>
  <c r="P67" i="1"/>
  <c r="O67" i="1"/>
  <c r="O65" i="1"/>
  <c r="Q65" i="1"/>
  <c r="P65" i="1"/>
  <c r="BN23" i="1"/>
  <c r="BO23" i="1" s="1"/>
  <c r="BU23" i="1"/>
  <c r="BV23" i="1"/>
  <c r="BW23" i="1"/>
  <c r="BL23" i="1"/>
  <c r="CC23" i="1" s="1"/>
  <c r="BL123" i="1"/>
  <c r="BL121" i="1"/>
  <c r="CG121" i="1" s="1"/>
  <c r="BQ121" i="1" s="1"/>
  <c r="BL119" i="1"/>
  <c r="CC119" i="1" s="1"/>
  <c r="BL117" i="1"/>
  <c r="CB117" i="1" s="1"/>
  <c r="BL115" i="1"/>
  <c r="BL113" i="1"/>
  <c r="CC113" i="1"/>
  <c r="BL111" i="1"/>
  <c r="CG111" i="1" s="1"/>
  <c r="BQ111" i="1" s="1"/>
  <c r="BL109" i="1"/>
  <c r="CB109" i="1" s="1"/>
  <c r="BL107" i="1"/>
  <c r="CG107" i="1" s="1"/>
  <c r="BQ107" i="1" s="1"/>
  <c r="BB107" i="1" s="1"/>
  <c r="BL105" i="1"/>
  <c r="BL103" i="1"/>
  <c r="BL101" i="1"/>
  <c r="CG101" i="1" s="1"/>
  <c r="BQ101" i="1" s="1"/>
  <c r="BL99" i="1"/>
  <c r="CG99" i="1"/>
  <c r="BQ99" i="1" s="1"/>
  <c r="BL97" i="1"/>
  <c r="CG97" i="1" s="1"/>
  <c r="BQ97" i="1" s="1"/>
  <c r="BL95" i="1"/>
  <c r="BL93" i="1"/>
  <c r="CC93" i="1" s="1"/>
  <c r="BL91" i="1"/>
  <c r="BL85" i="1"/>
  <c r="BL45" i="1"/>
  <c r="CC45" i="1" s="1"/>
  <c r="BL43" i="1"/>
  <c r="BL41" i="1"/>
  <c r="CB41" i="1" s="1"/>
  <c r="BL39" i="1"/>
  <c r="CB39" i="1" s="1"/>
  <c r="BL37" i="1"/>
  <c r="U62" i="1"/>
  <c r="T62" i="1"/>
  <c r="S62" i="1"/>
  <c r="R62" i="1"/>
  <c r="Q62" i="1"/>
  <c r="AJ8" i="1"/>
  <c r="H8" i="1" s="1"/>
  <c r="CA43" i="1"/>
  <c r="BU43" i="1"/>
  <c r="BV43" i="1"/>
  <c r="BN43" i="1"/>
  <c r="AJ43" i="1"/>
  <c r="BN45" i="1"/>
  <c r="CA123" i="1"/>
  <c r="BU123" i="1"/>
  <c r="BW123" i="1" s="1"/>
  <c r="BX123" i="1" s="1"/>
  <c r="BV123" i="1"/>
  <c r="BN123" i="1"/>
  <c r="BO123" i="1" s="1"/>
  <c r="AJ123" i="1"/>
  <c r="CA121" i="1"/>
  <c r="BU121" i="1"/>
  <c r="BW121" i="1" s="1"/>
  <c r="BV121" i="1"/>
  <c r="BN121" i="1"/>
  <c r="AJ121" i="1"/>
  <c r="CA119" i="1"/>
  <c r="BU119" i="1"/>
  <c r="BW119" i="1" s="1"/>
  <c r="BV119" i="1"/>
  <c r="BN119" i="1"/>
  <c r="AJ119" i="1"/>
  <c r="CA117" i="1"/>
  <c r="BU117" i="1"/>
  <c r="BW117" i="1" s="1"/>
  <c r="BV117" i="1"/>
  <c r="BN117" i="1"/>
  <c r="BO117" i="1" s="1"/>
  <c r="AJ117" i="1"/>
  <c r="CA115" i="1"/>
  <c r="BU115" i="1"/>
  <c r="BV115" i="1"/>
  <c r="BW115" i="1" s="1"/>
  <c r="BN115" i="1"/>
  <c r="BO115" i="1"/>
  <c r="AJ115" i="1"/>
  <c r="CA113" i="1"/>
  <c r="BU113" i="1"/>
  <c r="BV113" i="1"/>
  <c r="BN113" i="1"/>
  <c r="AJ113" i="1"/>
  <c r="CA111" i="1"/>
  <c r="BU111" i="1"/>
  <c r="BV111" i="1"/>
  <c r="BN111" i="1"/>
  <c r="AJ111" i="1"/>
  <c r="CA109" i="1"/>
  <c r="BU109" i="1"/>
  <c r="BW109" i="1" s="1"/>
  <c r="BV109" i="1"/>
  <c r="BN109" i="1"/>
  <c r="BO109" i="1" s="1"/>
  <c r="AJ109" i="1"/>
  <c r="CA107" i="1"/>
  <c r="BU107" i="1"/>
  <c r="BW107" i="1" s="1"/>
  <c r="BY107" i="1" s="1"/>
  <c r="BZ107" i="1" s="1"/>
  <c r="BV107" i="1"/>
  <c r="BN107" i="1"/>
  <c r="BO107" i="1" s="1"/>
  <c r="AJ107" i="1"/>
  <c r="CA105" i="1"/>
  <c r="BU105" i="1"/>
  <c r="BV105" i="1"/>
  <c r="BN105" i="1"/>
  <c r="AJ105" i="1"/>
  <c r="CA103" i="1"/>
  <c r="BU103" i="1"/>
  <c r="BW103" i="1"/>
  <c r="BV103" i="1"/>
  <c r="BN103" i="1"/>
  <c r="BO103" i="1" s="1"/>
  <c r="AJ103" i="1"/>
  <c r="CA101" i="1"/>
  <c r="BU101" i="1"/>
  <c r="BV101" i="1"/>
  <c r="BN101" i="1"/>
  <c r="BO101" i="1"/>
  <c r="AJ101" i="1"/>
  <c r="CA99" i="1"/>
  <c r="BU99" i="1"/>
  <c r="BV99" i="1"/>
  <c r="BW99" i="1" s="1"/>
  <c r="BY99" i="1" s="1"/>
  <c r="BZ99" i="1" s="1"/>
  <c r="BN99" i="1"/>
  <c r="BO99" i="1" s="1"/>
  <c r="AJ99" i="1"/>
  <c r="CA97" i="1"/>
  <c r="BU97" i="1"/>
  <c r="BW97" i="1" s="1"/>
  <c r="BX97" i="1" s="1"/>
  <c r="BV97" i="1"/>
  <c r="BY97" i="1"/>
  <c r="BZ97" i="1" s="1"/>
  <c r="BN97" i="1"/>
  <c r="BO97" i="1" s="1"/>
  <c r="AJ97" i="1"/>
  <c r="BN95" i="1"/>
  <c r="BN93" i="1"/>
  <c r="BN91" i="1"/>
  <c r="CC89" i="1"/>
  <c r="BN85" i="1"/>
  <c r="BU71" i="1"/>
  <c r="BW71" i="1" s="1"/>
  <c r="BX71" i="1" s="1"/>
  <c r="BV71" i="1"/>
  <c r="CA71" i="1"/>
  <c r="BU73" i="1"/>
  <c r="BV73" i="1"/>
  <c r="CA73" i="1"/>
  <c r="BU75" i="1"/>
  <c r="BV75" i="1"/>
  <c r="BO75" i="1"/>
  <c r="CA75" i="1"/>
  <c r="BU77" i="1"/>
  <c r="BV77" i="1"/>
  <c r="BW77" i="1"/>
  <c r="BO77" i="1"/>
  <c r="CA77" i="1"/>
  <c r="BU79" i="1"/>
  <c r="BV79" i="1"/>
  <c r="BW79" i="1" s="1"/>
  <c r="BY79" i="1" s="1"/>
  <c r="BZ79" i="1" s="1"/>
  <c r="CA79" i="1"/>
  <c r="BU81" i="1"/>
  <c r="BW81" i="1" s="1"/>
  <c r="BV81" i="1"/>
  <c r="BO81" i="1"/>
  <c r="CA81" i="1"/>
  <c r="BU83" i="1"/>
  <c r="BW83" i="1"/>
  <c r="BV83" i="1"/>
  <c r="CA83" i="1"/>
  <c r="BU85" i="1"/>
  <c r="BW85" i="1" s="1"/>
  <c r="BY85" i="1" s="1"/>
  <c r="BZ85" i="1" s="1"/>
  <c r="BV85" i="1"/>
  <c r="BX85" i="1"/>
  <c r="CA85" i="1"/>
  <c r="BU87" i="1"/>
  <c r="BW87" i="1" s="1"/>
  <c r="BV87" i="1"/>
  <c r="CA87" i="1"/>
  <c r="BU89" i="1"/>
  <c r="BV89" i="1"/>
  <c r="BW89" i="1"/>
  <c r="BX89" i="1" s="1"/>
  <c r="BO89" i="1"/>
  <c r="CA89" i="1"/>
  <c r="BU91" i="1"/>
  <c r="BW91" i="1" s="1"/>
  <c r="BY91" i="1" s="1"/>
  <c r="BZ91" i="1" s="1"/>
  <c r="BV91" i="1"/>
  <c r="CA91" i="1"/>
  <c r="BU93" i="1"/>
  <c r="BV93" i="1"/>
  <c r="BW93" i="1" s="1"/>
  <c r="BO93" i="1"/>
  <c r="CA93" i="1"/>
  <c r="BU95" i="1"/>
  <c r="BW95" i="1" s="1"/>
  <c r="BV95" i="1"/>
  <c r="CA95" i="1"/>
  <c r="BU67" i="1"/>
  <c r="BW67" i="1" s="1"/>
  <c r="BY67" i="1" s="1"/>
  <c r="BZ67" i="1" s="1"/>
  <c r="BV67" i="1"/>
  <c r="CA67" i="1"/>
  <c r="BU69" i="1"/>
  <c r="BV69" i="1"/>
  <c r="BO69" i="1"/>
  <c r="CA69" i="1"/>
  <c r="CA65" i="1"/>
  <c r="BU15" i="1"/>
  <c r="BW15" i="1" s="1"/>
  <c r="BV15" i="1"/>
  <c r="CA15" i="1"/>
  <c r="CA17" i="1"/>
  <c r="CA19" i="1"/>
  <c r="CA21" i="1"/>
  <c r="CA23" i="1"/>
  <c r="CA25" i="1"/>
  <c r="BU27" i="1"/>
  <c r="BV27" i="1"/>
  <c r="CA27" i="1"/>
  <c r="BU29" i="1"/>
  <c r="BW29" i="1" s="1"/>
  <c r="BX29" i="1" s="1"/>
  <c r="BV29" i="1"/>
  <c r="CA29" i="1"/>
  <c r="BU31" i="1"/>
  <c r="BW31" i="1" s="1"/>
  <c r="BV31" i="1"/>
  <c r="CA31" i="1"/>
  <c r="BU33" i="1"/>
  <c r="BW33" i="1"/>
  <c r="BX33" i="1" s="1"/>
  <c r="BV33" i="1"/>
  <c r="BY33" i="1"/>
  <c r="BZ33" i="1" s="1"/>
  <c r="CA33" i="1"/>
  <c r="BU35" i="1"/>
  <c r="BW35" i="1" s="1"/>
  <c r="BX35" i="1" s="1"/>
  <c r="BV35" i="1"/>
  <c r="CA35" i="1"/>
  <c r="BU37" i="1"/>
  <c r="BW37" i="1"/>
  <c r="BX37" i="1" s="1"/>
  <c r="BY37" i="1"/>
  <c r="BZ37" i="1" s="1"/>
  <c r="BV37" i="1"/>
  <c r="CA37" i="1"/>
  <c r="BU39" i="1"/>
  <c r="BW39" i="1" s="1"/>
  <c r="BV39" i="1"/>
  <c r="CA39" i="1"/>
  <c r="BU41" i="1"/>
  <c r="BW41" i="1" s="1"/>
  <c r="BV41" i="1"/>
  <c r="CA41" i="1"/>
  <c r="BU45" i="1"/>
  <c r="BW45" i="1"/>
  <c r="BV45" i="1"/>
  <c r="CA45" i="1"/>
  <c r="AJ95" i="1"/>
  <c r="AJ93" i="1"/>
  <c r="AJ91" i="1"/>
  <c r="AJ89" i="1"/>
  <c r="AJ87" i="1"/>
  <c r="AJ85" i="1"/>
  <c r="AJ83" i="1"/>
  <c r="AJ81" i="1"/>
  <c r="AJ79" i="1"/>
  <c r="AJ77" i="1"/>
  <c r="AJ75" i="1"/>
  <c r="AJ73" i="1"/>
  <c r="AJ71" i="1"/>
  <c r="AJ69" i="1"/>
  <c r="AJ67" i="1"/>
  <c r="AJ65" i="1"/>
  <c r="BO27" i="1"/>
  <c r="BO35" i="1"/>
  <c r="BN37" i="1"/>
  <c r="BN39" i="1"/>
  <c r="BO39" i="1"/>
  <c r="BN41" i="1"/>
  <c r="BO41" i="1" s="1"/>
  <c r="AJ27" i="1"/>
  <c r="AJ29" i="1"/>
  <c r="AJ31" i="1"/>
  <c r="AJ33" i="1"/>
  <c r="AJ35" i="1"/>
  <c r="AJ37" i="1"/>
  <c r="AJ39" i="1"/>
  <c r="AJ41" i="1"/>
  <c r="AJ45" i="1"/>
  <c r="AJ15" i="1"/>
  <c r="AJ17" i="1"/>
  <c r="AJ19" i="1"/>
  <c r="AJ21" i="1"/>
  <c r="AJ23" i="1"/>
  <c r="AJ25" i="1"/>
  <c r="BO45" i="1"/>
  <c r="BO37" i="1"/>
  <c r="BU13" i="1"/>
  <c r="BW13" i="1" s="1"/>
  <c r="BV13" i="1"/>
  <c r="CA13" i="1"/>
  <c r="CB146" i="1"/>
  <c r="CG162" i="1"/>
  <c r="BQ162" i="1" s="1"/>
  <c r="CB162" i="1"/>
  <c r="CG178" i="1"/>
  <c r="BQ178" i="1" s="1"/>
  <c r="BD178" i="1" s="1"/>
  <c r="BC178" i="1" s="1"/>
  <c r="CB178" i="1"/>
  <c r="CG17" i="1"/>
  <c r="BQ17" i="1" s="1"/>
  <c r="BO33" i="4"/>
  <c r="BO47" i="4"/>
  <c r="BZ23" i="6"/>
  <c r="CA23" i="6" s="1"/>
  <c r="BY23" i="6"/>
  <c r="BP23" i="6" s="1"/>
  <c r="BZ170" i="1"/>
  <c r="BX170" i="1"/>
  <c r="BY21" i="4"/>
  <c r="BZ21" i="4" s="1"/>
  <c r="BX21" i="4"/>
  <c r="CG33" i="4"/>
  <c r="BQ33" i="4" s="1"/>
  <c r="BB33" i="4" s="1"/>
  <c r="CB33" i="4"/>
  <c r="CC33" i="4"/>
  <c r="CC47" i="4"/>
  <c r="CA27" i="6"/>
  <c r="BY27" i="6"/>
  <c r="BO95" i="1"/>
  <c r="BO91" i="1"/>
  <c r="BO87" i="1"/>
  <c r="BO83" i="1"/>
  <c r="CB89" i="1"/>
  <c r="CD89" i="1" s="1"/>
  <c r="CE89" i="1" s="1"/>
  <c r="CF89" i="1" s="1"/>
  <c r="BX99" i="1"/>
  <c r="CC162" i="1"/>
  <c r="CC178" i="1"/>
  <c r="CD178" i="1" s="1"/>
  <c r="CE178" i="1" s="1"/>
  <c r="CF178" i="1" s="1"/>
  <c r="CG37" i="4"/>
  <c r="BQ37" i="4" s="1"/>
  <c r="BY47" i="4"/>
  <c r="BZ47" i="4"/>
  <c r="BX47" i="4"/>
  <c r="BZ13" i="6"/>
  <c r="CA13" i="6" s="1"/>
  <c r="CC23" i="6"/>
  <c r="CC29" i="1"/>
  <c r="CD29" i="1" s="1"/>
  <c r="CE29" i="1" s="1"/>
  <c r="CF29" i="1" s="1"/>
  <c r="CC172" i="1"/>
  <c r="CC150" i="1"/>
  <c r="CG73" i="1"/>
  <c r="BQ73" i="1" s="1"/>
  <c r="CB166" i="1"/>
  <c r="CG65" i="1"/>
  <c r="BQ65" i="1" s="1"/>
  <c r="BR65" i="1" s="1"/>
  <c r="AV65" i="1" s="1"/>
  <c r="CB13" i="1"/>
  <c r="CB73" i="1"/>
  <c r="CC31" i="4"/>
  <c r="CD31" i="4" s="1"/>
  <c r="CE31" i="4" s="1"/>
  <c r="CF31" i="4" s="1"/>
  <c r="CG47" i="4"/>
  <c r="BQ47" i="4" s="1"/>
  <c r="BR47" i="4" s="1"/>
  <c r="BJ47" i="4" s="1"/>
  <c r="CG35" i="4"/>
  <c r="BQ35" i="4" s="1"/>
  <c r="BD35" i="4" s="1"/>
  <c r="BC35" i="4" s="1"/>
  <c r="CC35" i="4"/>
  <c r="N33" i="4"/>
  <c r="CC67" i="1"/>
  <c r="BO19" i="1"/>
  <c r="BO29" i="1"/>
  <c r="BO13" i="1"/>
  <c r="BO25" i="1"/>
  <c r="CB45" i="1"/>
  <c r="CG45" i="1"/>
  <c r="BQ45" i="1" s="1"/>
  <c r="AR45" i="1" s="1"/>
  <c r="AQ45" i="1" s="1"/>
  <c r="CG29" i="1"/>
  <c r="BQ29" i="1" s="1"/>
  <c r="CG170" i="1"/>
  <c r="BQ170" i="1" s="1"/>
  <c r="CB101" i="1"/>
  <c r="AH148" i="1"/>
  <c r="AH111" i="1"/>
  <c r="L33" i="4"/>
  <c r="M33" i="4"/>
  <c r="AH140" i="1"/>
  <c r="CD45" i="6"/>
  <c r="CH45" i="6"/>
  <c r="BR45" i="6" s="1"/>
  <c r="BC45" i="6" s="1"/>
  <c r="CC45" i="6"/>
  <c r="AI47" i="6"/>
  <c r="CG156" i="1"/>
  <c r="BQ156" i="1" s="1"/>
  <c r="BB156" i="1" s="1"/>
  <c r="CB156" i="1"/>
  <c r="CC156" i="1"/>
  <c r="CD156" i="1" s="1"/>
  <c r="CE156" i="1" s="1"/>
  <c r="CF156" i="1" s="1"/>
  <c r="BY29" i="1"/>
  <c r="BZ29" i="1" s="1"/>
  <c r="BO111" i="1"/>
  <c r="BY123" i="1"/>
  <c r="BZ123" i="1" s="1"/>
  <c r="BX138" i="1"/>
  <c r="BY138" i="1"/>
  <c r="BZ138" i="1" s="1"/>
  <c r="BO113" i="1"/>
  <c r="BO138" i="1"/>
  <c r="BO148" i="1"/>
  <c r="BY132" i="1"/>
  <c r="BZ132" i="1" s="1"/>
  <c r="CC176" i="1"/>
  <c r="BO119" i="1"/>
  <c r="CG95" i="1"/>
  <c r="BQ95" i="1" s="1"/>
  <c r="CB95" i="1"/>
  <c r="CC95" i="1"/>
  <c r="CG23" i="4"/>
  <c r="BQ23" i="4" s="1"/>
  <c r="BB23" i="4" s="1"/>
  <c r="BW111" i="1"/>
  <c r="CD33" i="6"/>
  <c r="CH33" i="6"/>
  <c r="BR33" i="6" s="1"/>
  <c r="BW75" i="1"/>
  <c r="BW105" i="1"/>
  <c r="CG119" i="1"/>
  <c r="BQ119" i="1" s="1"/>
  <c r="CB119" i="1"/>
  <c r="CH15" i="6"/>
  <c r="BZ19" i="6"/>
  <c r="CA19" i="6" s="1"/>
  <c r="BW158" i="1"/>
  <c r="BX158" i="1"/>
  <c r="BW186" i="1"/>
  <c r="BX186" i="1" s="1"/>
  <c r="CG77" i="1"/>
  <c r="BQ77" i="1" s="1"/>
  <c r="BB77" i="1" s="1"/>
  <c r="CB77" i="1"/>
  <c r="CC77" i="1"/>
  <c r="BZ15" i="6"/>
  <c r="CA15" i="6" s="1"/>
  <c r="BY15" i="6"/>
  <c r="AH101" i="1"/>
  <c r="BW43" i="4"/>
  <c r="BY43" i="4"/>
  <c r="BZ43" i="4"/>
  <c r="BX21" i="6"/>
  <c r="BX33" i="6"/>
  <c r="BZ33" i="6" s="1"/>
  <c r="CA33" i="6" s="1"/>
  <c r="BX37" i="6"/>
  <c r="BX45" i="6"/>
  <c r="CG69" i="1"/>
  <c r="BQ69" i="1" s="1"/>
  <c r="AP69" i="1" s="1"/>
  <c r="CB69" i="1"/>
  <c r="AH162" i="1"/>
  <c r="BY31" i="4"/>
  <c r="BZ31" i="4" s="1"/>
  <c r="BX25" i="6"/>
  <c r="BY186" i="1"/>
  <c r="BZ186" i="1" s="1"/>
  <c r="N31" i="4"/>
  <c r="N45" i="1"/>
  <c r="N13" i="4"/>
  <c r="BZ37" i="6"/>
  <c r="CA37" i="6"/>
  <c r="BY37" i="6"/>
  <c r="BY158" i="1"/>
  <c r="BZ158" i="1"/>
  <c r="N39" i="4"/>
  <c r="N25" i="1"/>
  <c r="N29" i="4"/>
  <c r="N23" i="1"/>
  <c r="N67" i="1"/>
  <c r="BZ25" i="6"/>
  <c r="CA25" i="6" s="1"/>
  <c r="BY25" i="6"/>
  <c r="BP25" i="6"/>
  <c r="BY33" i="6"/>
  <c r="N25" i="4"/>
  <c r="N45" i="4"/>
  <c r="N41" i="4"/>
  <c r="BX43" i="4"/>
  <c r="N21" i="4"/>
  <c r="N17" i="4"/>
  <c r="N41" i="1"/>
  <c r="L17" i="4"/>
  <c r="M17" i="4"/>
  <c r="N37" i="1"/>
  <c r="N15" i="4"/>
  <c r="N13" i="1"/>
  <c r="L25" i="1"/>
  <c r="M25" i="1"/>
  <c r="N29" i="1"/>
  <c r="M31" i="4"/>
  <c r="L31" i="4"/>
  <c r="N33" i="1"/>
  <c r="AH33" i="1" s="1"/>
  <c r="N71" i="1"/>
  <c r="N27" i="1"/>
  <c r="N43" i="4"/>
  <c r="N43" i="1"/>
  <c r="M25" i="4"/>
  <c r="L25" i="4"/>
  <c r="N21" i="1"/>
  <c r="M23" i="1"/>
  <c r="L23" i="1"/>
  <c r="N31" i="1"/>
  <c r="M45" i="1"/>
  <c r="L45" i="1"/>
  <c r="N19" i="1"/>
  <c r="L41" i="1"/>
  <c r="M41" i="1"/>
  <c r="M21" i="4"/>
  <c r="L21" i="4"/>
  <c r="M41" i="4"/>
  <c r="L41" i="4"/>
  <c r="L39" i="4"/>
  <c r="M39" i="4"/>
  <c r="M13" i="4"/>
  <c r="L13" i="4"/>
  <c r="N35" i="4"/>
  <c r="N15" i="1"/>
  <c r="AH15" i="1"/>
  <c r="N17" i="1"/>
  <c r="L45" i="4"/>
  <c r="M45" i="4"/>
  <c r="M67" i="1"/>
  <c r="L67" i="1"/>
  <c r="L29" i="4"/>
  <c r="M29" i="4"/>
  <c r="N37" i="4"/>
  <c r="L35" i="4"/>
  <c r="M35" i="4"/>
  <c r="AH35" i="4" s="1"/>
  <c r="L19" i="1"/>
  <c r="M19" i="1"/>
  <c r="AH19" i="1" s="1"/>
  <c r="N19" i="4"/>
  <c r="L43" i="1"/>
  <c r="AH43" i="1" s="1"/>
  <c r="M43" i="1"/>
  <c r="L43" i="4"/>
  <c r="M43" i="4"/>
  <c r="M27" i="1"/>
  <c r="L27" i="1"/>
  <c r="M71" i="1"/>
  <c r="L71" i="1"/>
  <c r="N35" i="1"/>
  <c r="M15" i="4"/>
  <c r="AH15" i="4"/>
  <c r="L15" i="4"/>
  <c r="M15" i="1"/>
  <c r="L15" i="1"/>
  <c r="M29" i="1"/>
  <c r="L29" i="1"/>
  <c r="L37" i="4"/>
  <c r="M37" i="4"/>
  <c r="L31" i="1"/>
  <c r="AH31" i="1" s="1"/>
  <c r="M31" i="1"/>
  <c r="M37" i="1"/>
  <c r="L37" i="1"/>
  <c r="L17" i="1"/>
  <c r="M17" i="1"/>
  <c r="AH17" i="1" s="1"/>
  <c r="N69" i="1"/>
  <c r="N39" i="1"/>
  <c r="M21" i="1"/>
  <c r="L21" i="1"/>
  <c r="M33" i="1"/>
  <c r="L33" i="1"/>
  <c r="L13" i="1"/>
  <c r="AG33" i="1"/>
  <c r="M13" i="1"/>
  <c r="M39" i="1"/>
  <c r="L39" i="1"/>
  <c r="AG43" i="4"/>
  <c r="P43" i="4"/>
  <c r="N23" i="4"/>
  <c r="N27" i="4"/>
  <c r="M35" i="1"/>
  <c r="L35" i="1"/>
  <c r="AG43" i="1"/>
  <c r="M69" i="1"/>
  <c r="L69" i="1"/>
  <c r="M19" i="4"/>
  <c r="L19" i="4"/>
  <c r="AH19" i="4" s="1"/>
  <c r="O43" i="4"/>
  <c r="L27" i="4"/>
  <c r="M27" i="4"/>
  <c r="L23" i="4"/>
  <c r="M23" i="4"/>
  <c r="AG33" i="4"/>
  <c r="T33" i="4"/>
  <c r="P33" i="4"/>
  <c r="O33" i="4"/>
  <c r="S33" i="4"/>
  <c r="T47" i="4"/>
  <c r="U47" i="4"/>
  <c r="BY71" i="1"/>
  <c r="BZ71" i="1" s="1"/>
  <c r="BX67" i="1"/>
  <c r="AP47" i="1"/>
  <c r="BX47" i="1"/>
  <c r="CB47" i="1"/>
  <c r="CC47" i="1"/>
  <c r="T33" i="1"/>
  <c r="O33" i="1"/>
  <c r="P33" i="1"/>
  <c r="Q33" i="1"/>
  <c r="S33" i="1"/>
  <c r="U33" i="1"/>
  <c r="T43" i="1"/>
  <c r="U43" i="1"/>
  <c r="O43" i="1"/>
  <c r="S43" i="1"/>
  <c r="P43" i="1"/>
  <c r="Q43" i="1"/>
  <c r="BB21" i="1"/>
  <c r="CG33" i="1"/>
  <c r="BQ33" i="1" s="1"/>
  <c r="AR33" i="1" s="1"/>
  <c r="BY35" i="1"/>
  <c r="BZ35" i="1" s="1"/>
  <c r="BY19" i="1"/>
  <c r="BZ19" i="1" s="1"/>
  <c r="CB17" i="1"/>
  <c r="CC17" i="1"/>
  <c r="CG39" i="1"/>
  <c r="BQ39" i="1" s="1"/>
  <c r="BR39" i="1" s="1"/>
  <c r="AV39" i="1" s="1"/>
  <c r="CC39" i="1"/>
  <c r="CD39" i="1" s="1"/>
  <c r="CE39" i="1" s="1"/>
  <c r="CF39" i="1" s="1"/>
  <c r="BO17" i="1"/>
  <c r="CB25" i="1"/>
  <c r="CG25" i="1"/>
  <c r="BQ25" i="1" s="1"/>
  <c r="BR25" i="1" s="1"/>
  <c r="CC25" i="1"/>
  <c r="BO15" i="1"/>
  <c r="AR21" i="1"/>
  <c r="AO21" i="1" s="1"/>
  <c r="BO31" i="1"/>
  <c r="AP21" i="1"/>
  <c r="BX25" i="1"/>
  <c r="BY25" i="1"/>
  <c r="BZ25" i="1" s="1"/>
  <c r="BW27" i="1"/>
  <c r="BO43" i="1"/>
  <c r="Q33" i="4"/>
  <c r="U33" i="4"/>
  <c r="S43" i="4"/>
  <c r="T43" i="4"/>
  <c r="U43" i="4"/>
  <c r="Q43" i="4"/>
  <c r="BO25" i="4"/>
  <c r="BY37" i="4"/>
  <c r="BZ37" i="4" s="1"/>
  <c r="BX37" i="4"/>
  <c r="BY39" i="4"/>
  <c r="BZ39" i="4"/>
  <c r="CB43" i="4"/>
  <c r="CC43" i="4"/>
  <c r="CG43" i="4"/>
  <c r="BQ43" i="4" s="1"/>
  <c r="AP43" i="4" s="1"/>
  <c r="BX45" i="4"/>
  <c r="BO17" i="4"/>
  <c r="BX27" i="4"/>
  <c r="BY27" i="4"/>
  <c r="BZ27" i="4" s="1"/>
  <c r="BY35" i="4"/>
  <c r="BZ35" i="4"/>
  <c r="BX35" i="4"/>
  <c r="BO13" i="4"/>
  <c r="BO29" i="4"/>
  <c r="BY15" i="4"/>
  <c r="BZ15" i="4" s="1"/>
  <c r="BX17" i="4"/>
  <c r="BO21" i="4"/>
  <c r="CC29" i="4"/>
  <c r="CB29" i="4"/>
  <c r="CC37" i="4"/>
  <c r="CB37" i="4"/>
  <c r="BW41" i="4"/>
  <c r="BY41" i="4" s="1"/>
  <c r="BZ41" i="4" s="1"/>
  <c r="BX27" i="1"/>
  <c r="BY27" i="1"/>
  <c r="BZ27" i="1" s="1"/>
  <c r="BX41" i="4"/>
  <c r="BO41" i="4"/>
  <c r="BO121" i="1"/>
  <c r="BY134" i="1"/>
  <c r="BZ134" i="1" s="1"/>
  <c r="BX134" i="1"/>
  <c r="BZ21" i="6"/>
  <c r="CA21" i="6" s="1"/>
  <c r="BY21" i="6"/>
  <c r="BP21" i="6" s="1"/>
  <c r="BY166" i="1"/>
  <c r="BZ166" i="1" s="1"/>
  <c r="BY168" i="1"/>
  <c r="BZ168" i="1"/>
  <c r="BX174" i="1"/>
  <c r="CB174" i="1"/>
  <c r="CD174" i="1" s="1"/>
  <c r="CE174" i="1" s="1"/>
  <c r="CF174" i="1" s="1"/>
  <c r="CG174" i="1"/>
  <c r="BQ174" i="1" s="1"/>
  <c r="BX178" i="1"/>
  <c r="BY178" i="1"/>
  <c r="BZ178" i="1" s="1"/>
  <c r="BB138" i="1"/>
  <c r="AP178" i="1"/>
  <c r="BR138" i="1"/>
  <c r="BH138" i="1" s="1"/>
  <c r="AQ138" i="1"/>
  <c r="AN138" i="1" s="1"/>
  <c r="BO105" i="1"/>
  <c r="BX152" i="1"/>
  <c r="BY152" i="1"/>
  <c r="BZ152" i="1"/>
  <c r="BZ45" i="6"/>
  <c r="CA45" i="6" s="1"/>
  <c r="BY45" i="6"/>
  <c r="BY111" i="1"/>
  <c r="BZ111" i="1" s="1"/>
  <c r="BX111" i="1"/>
  <c r="BX107" i="1"/>
  <c r="BD156" i="1"/>
  <c r="BA156" i="1" s="1"/>
  <c r="BO142" i="1"/>
  <c r="CC142" i="1"/>
  <c r="CB142" i="1"/>
  <c r="CG142" i="1"/>
  <c r="BQ142" i="1" s="1"/>
  <c r="AR142" i="1" s="1"/>
  <c r="AQ142" i="1" s="1"/>
  <c r="BO144" i="1"/>
  <c r="BX150" i="1"/>
  <c r="BY150" i="1"/>
  <c r="BZ150" i="1"/>
  <c r="BX75" i="1"/>
  <c r="BY75" i="1"/>
  <c r="BZ75" i="1"/>
  <c r="BO136" i="1"/>
  <c r="BY39" i="1"/>
  <c r="BZ39" i="1" s="1"/>
  <c r="BX39" i="1"/>
  <c r="BX91" i="1"/>
  <c r="BB168" i="1"/>
  <c r="BR168" i="1"/>
  <c r="BJ168" i="1" s="1"/>
  <c r="BO134" i="1"/>
  <c r="CC134" i="1"/>
  <c r="CG134" i="1"/>
  <c r="BQ134" i="1" s="1"/>
  <c r="BY15" i="1"/>
  <c r="BZ15" i="1" s="1"/>
  <c r="BX15" i="1"/>
  <c r="BY119" i="1"/>
  <c r="BZ119" i="1"/>
  <c r="BX119" i="1"/>
  <c r="CG85" i="1"/>
  <c r="BQ85" i="1" s="1"/>
  <c r="BR85" i="1" s="1"/>
  <c r="CC85" i="1"/>
  <c r="CB85" i="1"/>
  <c r="BY23" i="1"/>
  <c r="BZ23" i="1" s="1"/>
  <c r="BX23" i="1"/>
  <c r="BR107" i="1"/>
  <c r="AX107" i="1" s="1"/>
  <c r="AP107" i="1"/>
  <c r="CB31" i="4"/>
  <c r="CG31" i="4"/>
  <c r="BQ31" i="4" s="1"/>
  <c r="BR31" i="4" s="1"/>
  <c r="BW69" i="1"/>
  <c r="BY69" i="1" s="1"/>
  <c r="BZ69" i="1" s="1"/>
  <c r="BW140" i="1"/>
  <c r="BW164" i="1"/>
  <c r="BY184" i="1"/>
  <c r="BZ184" i="1"/>
  <c r="BX184" i="1"/>
  <c r="CB21" i="1"/>
  <c r="CC21" i="1"/>
  <c r="CD21" i="1" s="1"/>
  <c r="CE21" i="1" s="1"/>
  <c r="CF21" i="1" s="1"/>
  <c r="CG67" i="1"/>
  <c r="BQ67" i="1" s="1"/>
  <c r="BR67" i="1" s="1"/>
  <c r="CB67" i="1"/>
  <c r="CD67" i="1" s="1"/>
  <c r="CE67" i="1" s="1"/>
  <c r="CF67" i="1" s="1"/>
  <c r="BP35" i="6"/>
  <c r="CB99" i="1"/>
  <c r="BW43" i="1"/>
  <c r="CG136" i="1"/>
  <c r="BQ136" i="1" s="1"/>
  <c r="CC136" i="1"/>
  <c r="CD136" i="1" s="1"/>
  <c r="CE136" i="1" s="1"/>
  <c r="CF136" i="1" s="1"/>
  <c r="CC138" i="1"/>
  <c r="CB138" i="1"/>
  <c r="BY180" i="1"/>
  <c r="BZ180" i="1" s="1"/>
  <c r="BX180" i="1"/>
  <c r="CG71" i="1"/>
  <c r="BQ71" i="1" s="1"/>
  <c r="CC71" i="1"/>
  <c r="AH97" i="1"/>
  <c r="BX41" i="6"/>
  <c r="BW101" i="1"/>
  <c r="BW113" i="1"/>
  <c r="BX113" i="1" s="1"/>
  <c r="AH95" i="1"/>
  <c r="AH132" i="1"/>
  <c r="AH156" i="1"/>
  <c r="BW21" i="1"/>
  <c r="BZ29" i="6"/>
  <c r="CA29" i="6"/>
  <c r="BW136" i="1"/>
  <c r="BX136" i="1" s="1"/>
  <c r="CG172" i="1"/>
  <c r="BQ172" i="1" s="1"/>
  <c r="BX31" i="6"/>
  <c r="AH65" i="1"/>
  <c r="BW29" i="4"/>
  <c r="BX29" i="4" s="1"/>
  <c r="BX35" i="6"/>
  <c r="BX39" i="6"/>
  <c r="BX43" i="6"/>
  <c r="BY43" i="6" s="1"/>
  <c r="BX164" i="1"/>
  <c r="BY164" i="1"/>
  <c r="BZ164" i="1" s="1"/>
  <c r="AO138" i="1"/>
  <c r="BZ43" i="6"/>
  <c r="CA43" i="6" s="1"/>
  <c r="BZ41" i="6"/>
  <c r="CA41" i="6" s="1"/>
  <c r="BY41" i="6"/>
  <c r="BY29" i="4"/>
  <c r="BZ29" i="4" s="1"/>
  <c r="BY31" i="6"/>
  <c r="BZ31" i="6"/>
  <c r="CA31" i="6" s="1"/>
  <c r="BY101" i="1"/>
  <c r="BZ101" i="1" s="1"/>
  <c r="BX101" i="1"/>
  <c r="BY43" i="1"/>
  <c r="BZ43" i="1" s="1"/>
  <c r="BX43" i="1"/>
  <c r="AV168" i="1"/>
  <c r="BY136" i="1"/>
  <c r="BZ136" i="1" s="1"/>
  <c r="BZ35" i="6"/>
  <c r="CA35" i="6" s="1"/>
  <c r="BY35" i="6"/>
  <c r="BY21" i="1"/>
  <c r="BZ21" i="1" s="1"/>
  <c r="BX21" i="1"/>
  <c r="BY113" i="1"/>
  <c r="BZ113" i="1" s="1"/>
  <c r="BX69" i="1"/>
  <c r="BD89" i="1"/>
  <c r="BR89" i="1"/>
  <c r="BH89" i="1" s="1"/>
  <c r="AR89" i="1"/>
  <c r="AO89" i="1" s="1"/>
  <c r="AP89" i="1"/>
  <c r="BC156" i="1"/>
  <c r="AY156" i="1" s="1"/>
  <c r="AR25" i="1"/>
  <c r="AQ25" i="1" s="1"/>
  <c r="BB25" i="1"/>
  <c r="CG43" i="1"/>
  <c r="BQ43" i="1" s="1"/>
  <c r="BB43" i="1" s="1"/>
  <c r="CB91" i="1"/>
  <c r="CC91" i="1"/>
  <c r="CD91" i="1" s="1"/>
  <c r="CE91" i="1" s="1"/>
  <c r="CF91" i="1" s="1"/>
  <c r="CG91" i="1"/>
  <c r="BQ91" i="1" s="1"/>
  <c r="BB91" i="1" s="1"/>
  <c r="BB119" i="1"/>
  <c r="BR119" i="1"/>
  <c r="AX119" i="1" s="1"/>
  <c r="AW119" i="1" s="1"/>
  <c r="AT119" i="1" s="1"/>
  <c r="AP119" i="1"/>
  <c r="BD119" i="1"/>
  <c r="BA119" i="1" s="1"/>
  <c r="AR119" i="1"/>
  <c r="CB132" i="1"/>
  <c r="CG132" i="1"/>
  <c r="BQ132" i="1" s="1"/>
  <c r="AP132" i="1" s="1"/>
  <c r="CC132" i="1"/>
  <c r="CC154" i="1"/>
  <c r="CB154" i="1"/>
  <c r="CG154" i="1"/>
  <c r="BQ154" i="1" s="1"/>
  <c r="AR154" i="1" s="1"/>
  <c r="BB154" i="1"/>
  <c r="CB160" i="1"/>
  <c r="AP101" i="1"/>
  <c r="CG79" i="1"/>
  <c r="BQ79" i="1" s="1"/>
  <c r="BD79" i="1" s="1"/>
  <c r="CC79" i="1"/>
  <c r="CB79" i="1"/>
  <c r="CD79" i="1" s="1"/>
  <c r="CE79" i="1" s="1"/>
  <c r="CF79" i="1" s="1"/>
  <c r="BD45" i="1"/>
  <c r="BC45" i="1" s="1"/>
  <c r="AY45" i="1" s="1"/>
  <c r="CC13" i="1"/>
  <c r="CG13" i="1"/>
  <c r="BQ13" i="1" s="1"/>
  <c r="AH188" i="1"/>
  <c r="CG35" i="1"/>
  <c r="BQ35" i="1" s="1"/>
  <c r="CB35" i="1"/>
  <c r="CC35" i="1"/>
  <c r="CB113" i="1"/>
  <c r="CG113" i="1"/>
  <c r="BQ113" i="1" s="1"/>
  <c r="AR113" i="1" s="1"/>
  <c r="CG25" i="4"/>
  <c r="BQ25" i="4" s="1"/>
  <c r="BD25" i="4" s="1"/>
  <c r="CC25" i="4"/>
  <c r="CB25" i="4"/>
  <c r="CC27" i="4"/>
  <c r="CB27" i="4"/>
  <c r="AV25" i="1"/>
  <c r="BH25" i="1"/>
  <c r="AO25" i="1"/>
  <c r="AV89" i="1"/>
  <c r="AX89" i="1"/>
  <c r="AU89" i="1" s="1"/>
  <c r="BD172" i="1"/>
  <c r="BJ119" i="1"/>
  <c r="BG119" i="1" s="1"/>
  <c r="BB39" i="1"/>
  <c r="AP95" i="1"/>
  <c r="AP65" i="1"/>
  <c r="AR65" i="1"/>
  <c r="BB162" i="1"/>
  <c r="CG103" i="1"/>
  <c r="BQ103" i="1" s="1"/>
  <c r="AR103" i="1" s="1"/>
  <c r="AO103" i="1" s="1"/>
  <c r="CG109" i="1"/>
  <c r="BQ109" i="1" s="1"/>
  <c r="CC109" i="1"/>
  <c r="CD109" i="1" s="1"/>
  <c r="CE109" i="1" s="1"/>
  <c r="CF109" i="1" s="1"/>
  <c r="BR29" i="4"/>
  <c r="AX29" i="4" s="1"/>
  <c r="AV29" i="4"/>
  <c r="CC27" i="6"/>
  <c r="CD29" i="6"/>
  <c r="CH29" i="6"/>
  <c r="BR29" i="6" s="1"/>
  <c r="BE29" i="6" s="1"/>
  <c r="CC29" i="6"/>
  <c r="BS29" i="6"/>
  <c r="BI29" i="6" s="1"/>
  <c r="CC17" i="4"/>
  <c r="CG17" i="4"/>
  <c r="BQ17" i="4" s="1"/>
  <c r="CB17" i="4"/>
  <c r="CB23" i="4"/>
  <c r="CC23" i="4"/>
  <c r="BB29" i="4"/>
  <c r="BD29" i="4"/>
  <c r="BA29" i="4" s="1"/>
  <c r="AR29" i="4"/>
  <c r="AQ29" i="4" s="1"/>
  <c r="AP43" i="1"/>
  <c r="AR43" i="1"/>
  <c r="AO43" i="1" s="1"/>
  <c r="AH27" i="1"/>
  <c r="BR77" i="1"/>
  <c r="BJ77" i="1" s="1"/>
  <c r="BR178" i="1"/>
  <c r="BJ178" i="1" s="1"/>
  <c r="BG178" i="1" s="1"/>
  <c r="AR178" i="1"/>
  <c r="AQ178" i="1" s="1"/>
  <c r="BD138" i="1"/>
  <c r="BC138" i="1" s="1"/>
  <c r="AP138" i="1"/>
  <c r="CC148" i="1"/>
  <c r="AR156" i="1"/>
  <c r="AQ156" i="1" s="1"/>
  <c r="AM156" i="1" s="1"/>
  <c r="BR156" i="1"/>
  <c r="AP156" i="1"/>
  <c r="CB93" i="1"/>
  <c r="CG93" i="1"/>
  <c r="BQ93" i="1" s="1"/>
  <c r="CC107" i="1"/>
  <c r="CB107" i="1"/>
  <c r="CG123" i="1"/>
  <c r="BQ123" i="1" s="1"/>
  <c r="BB123" i="1" s="1"/>
  <c r="CB123" i="1"/>
  <c r="CC123" i="1"/>
  <c r="CB158" i="1"/>
  <c r="CG158" i="1"/>
  <c r="BQ158" i="1" s="1"/>
  <c r="AR158" i="1" s="1"/>
  <c r="CC158" i="1"/>
  <c r="CC164" i="1"/>
  <c r="CB164" i="1"/>
  <c r="CG164" i="1"/>
  <c r="BQ164" i="1"/>
  <c r="AP164" i="1" s="1"/>
  <c r="CC170" i="1"/>
  <c r="CB170" i="1"/>
  <c r="AH115" i="1"/>
  <c r="CB31" i="1"/>
  <c r="CC31" i="1"/>
  <c r="CG31" i="1"/>
  <c r="BQ31" i="1" s="1"/>
  <c r="AP31" i="1" s="1"/>
  <c r="CG81" i="1"/>
  <c r="BQ81" i="1" s="1"/>
  <c r="CC81" i="1"/>
  <c r="CB81" i="1"/>
  <c r="CD81" i="1" s="1"/>
  <c r="CE81" i="1" s="1"/>
  <c r="CF81" i="1" s="1"/>
  <c r="CG37" i="1"/>
  <c r="BQ37" i="1" s="1"/>
  <c r="AR37" i="1" s="1"/>
  <c r="AQ37" i="1" s="1"/>
  <c r="AM37" i="1" s="1"/>
  <c r="CC99" i="1"/>
  <c r="CC105" i="1"/>
  <c r="CD15" i="6"/>
  <c r="BB164" i="1"/>
  <c r="BD164" i="1"/>
  <c r="BA164" i="1" s="1"/>
  <c r="BA138" i="1"/>
  <c r="AO156" i="1"/>
  <c r="AX178" i="1"/>
  <c r="AW178" i="1" s="1"/>
  <c r="AT178" i="1" s="1"/>
  <c r="BI178" i="1"/>
  <c r="BE178" i="1" s="1"/>
  <c r="CD41" i="6"/>
  <c r="CH19" i="6"/>
  <c r="CD19" i="6"/>
  <c r="CE19" i="6" s="1"/>
  <c r="CF19" i="6" s="1"/>
  <c r="CC21" i="6"/>
  <c r="CC41" i="6"/>
  <c r="CD17" i="6"/>
  <c r="CE17" i="6" s="1"/>
  <c r="CF17" i="6" s="1"/>
  <c r="CC17" i="6"/>
  <c r="CH17" i="6"/>
  <c r="CH21" i="6"/>
  <c r="AI43" i="6"/>
  <c r="CH31" i="6"/>
  <c r="AI45" i="6"/>
  <c r="AZ138" i="1"/>
  <c r="AY138" i="1"/>
  <c r="AO142" i="1"/>
  <c r="CB15" i="1"/>
  <c r="CC15" i="1"/>
  <c r="CG15" i="1"/>
  <c r="BQ15" i="1" s="1"/>
  <c r="BD15" i="1" s="1"/>
  <c r="BA15" i="1" s="1"/>
  <c r="CB19" i="1"/>
  <c r="CC75" i="1"/>
  <c r="CG75" i="1"/>
  <c r="BQ75" i="1" s="1"/>
  <c r="CB75" i="1"/>
  <c r="CG148" i="1"/>
  <c r="BQ148" i="1" s="1"/>
  <c r="AR148" i="1" s="1"/>
  <c r="BR35" i="1"/>
  <c r="AX35" i="1" s="1"/>
  <c r="AW35" i="1" s="1"/>
  <c r="AS35" i="1" s="1"/>
  <c r="AR35" i="1"/>
  <c r="BD35" i="1"/>
  <c r="AP35" i="1"/>
  <c r="AQ119" i="1"/>
  <c r="AO119" i="1"/>
  <c r="BB158" i="1"/>
  <c r="BB35" i="1"/>
  <c r="AM25" i="1"/>
  <c r="AN25" i="1"/>
  <c r="BR95" i="1"/>
  <c r="BD95" i="1"/>
  <c r="BA95" i="1" s="1"/>
  <c r="AR95" i="1"/>
  <c r="BB95" i="1"/>
  <c r="BD158" i="1"/>
  <c r="AR13" i="1"/>
  <c r="AQ89" i="1"/>
  <c r="AM89" i="1" s="1"/>
  <c r="BR142" i="1"/>
  <c r="AX142" i="1" s="1"/>
  <c r="AW142" i="1" s="1"/>
  <c r="BR43" i="1"/>
  <c r="BD43" i="1"/>
  <c r="BC43" i="1" s="1"/>
  <c r="AZ43" i="1" s="1"/>
  <c r="CD71" i="1"/>
  <c r="CE71" i="1" s="1"/>
  <c r="CF71" i="1" s="1"/>
  <c r="BH119" i="1"/>
  <c r="AV119" i="1"/>
  <c r="AP170" i="1"/>
  <c r="BJ138" i="1"/>
  <c r="BG138" i="1" s="1"/>
  <c r="AX138" i="1"/>
  <c r="AW138" i="1" s="1"/>
  <c r="BD168" i="1"/>
  <c r="BC168" i="1" s="1"/>
  <c r="AR168" i="1"/>
  <c r="AP168" i="1"/>
  <c r="CC121" i="1"/>
  <c r="CB121" i="1"/>
  <c r="CC168" i="1"/>
  <c r="CB168" i="1"/>
  <c r="AX168" i="1"/>
  <c r="AU168" i="1" s="1"/>
  <c r="BD25" i="1"/>
  <c r="BC25" i="1" s="1"/>
  <c r="AY25" i="1" s="1"/>
  <c r="AP25" i="1"/>
  <c r="AR101" i="1"/>
  <c r="BR101" i="1"/>
  <c r="AX101" i="1" s="1"/>
  <c r="AU101" i="1" s="1"/>
  <c r="CC117" i="1"/>
  <c r="CD117" i="1" s="1"/>
  <c r="CE117" i="1" s="1"/>
  <c r="CF117" i="1" s="1"/>
  <c r="CG117" i="1"/>
  <c r="BQ117" i="1" s="1"/>
  <c r="AX47" i="1"/>
  <c r="AW47" i="1" s="1"/>
  <c r="AV47" i="1"/>
  <c r="CB188" i="1"/>
  <c r="CD188" i="1" s="1"/>
  <c r="CE188" i="1" s="1"/>
  <c r="CF188" i="1" s="1"/>
  <c r="CC188" i="1"/>
  <c r="BB152" i="1"/>
  <c r="CB176" i="1"/>
  <c r="CD176" i="1" s="1"/>
  <c r="CE176" i="1" s="1"/>
  <c r="CF176" i="1" s="1"/>
  <c r="CG176" i="1"/>
  <c r="BQ176" i="1" s="1"/>
  <c r="CG188" i="1"/>
  <c r="BQ188" i="1" s="1"/>
  <c r="AR188" i="1" s="1"/>
  <c r="BD107" i="1"/>
  <c r="BA107" i="1" s="1"/>
  <c r="AR107" i="1"/>
  <c r="AO107" i="1" s="1"/>
  <c r="AP17" i="1"/>
  <c r="CC83" i="1"/>
  <c r="CD83" i="1" s="1"/>
  <c r="CE83" i="1" s="1"/>
  <c r="CF83" i="1" s="1"/>
  <c r="CB83" i="1"/>
  <c r="CG83" i="1"/>
  <c r="BQ83" i="1" s="1"/>
  <c r="AH142" i="1"/>
  <c r="AH23" i="1"/>
  <c r="CC37" i="1"/>
  <c r="CB37" i="1"/>
  <c r="CB103" i="1"/>
  <c r="CC103" i="1"/>
  <c r="CG146" i="1"/>
  <c r="BQ146" i="1" s="1"/>
  <c r="AP146" i="1" s="1"/>
  <c r="CC146" i="1"/>
  <c r="CC166" i="1"/>
  <c r="CD166" i="1" s="1"/>
  <c r="CE166" i="1" s="1"/>
  <c r="CF166" i="1" s="1"/>
  <c r="CG166" i="1"/>
  <c r="BQ166" i="1" s="1"/>
  <c r="BB166" i="1" s="1"/>
  <c r="BR21" i="1"/>
  <c r="AX21" i="1" s="1"/>
  <c r="AW21" i="1" s="1"/>
  <c r="AS21" i="1" s="1"/>
  <c r="BD21" i="1"/>
  <c r="CC65" i="1"/>
  <c r="CD65" i="1" s="1"/>
  <c r="CE65" i="1" s="1"/>
  <c r="CF65" i="1" s="1"/>
  <c r="CB39" i="4"/>
  <c r="CC39" i="4"/>
  <c r="CG39" i="4"/>
  <c r="BQ39" i="4" s="1"/>
  <c r="BR39" i="4" s="1"/>
  <c r="CB45" i="4"/>
  <c r="CG45" i="4"/>
  <c r="BQ45" i="4" s="1"/>
  <c r="BD45" i="4" s="1"/>
  <c r="CC45" i="4"/>
  <c r="AR33" i="4"/>
  <c r="AQ33" i="4" s="1"/>
  <c r="AN33" i="4" s="1"/>
  <c r="BD23" i="4"/>
  <c r="BC23" i="4" s="1"/>
  <c r="BR35" i="4"/>
  <c r="AX35" i="4" s="1"/>
  <c r="CB19" i="4"/>
  <c r="CG19" i="4"/>
  <c r="BQ19" i="4" s="1"/>
  <c r="CC19" i="4"/>
  <c r="CD19" i="4" s="1"/>
  <c r="CE19" i="4" s="1"/>
  <c r="CF19" i="4" s="1"/>
  <c r="AN119" i="1"/>
  <c r="AM119" i="1"/>
  <c r="AW168" i="1"/>
  <c r="AT168" i="1" s="1"/>
  <c r="AQ168" i="1"/>
  <c r="AO168" i="1"/>
  <c r="BI138" i="1"/>
  <c r="BE138" i="1" s="1"/>
  <c r="AU47" i="1"/>
  <c r="AQ101" i="1"/>
  <c r="AN101" i="1" s="1"/>
  <c r="AO101" i="1"/>
  <c r="BA25" i="1"/>
  <c r="AX43" i="1"/>
  <c r="AW43" i="1" s="1"/>
  <c r="BH43" i="1"/>
  <c r="AV43" i="1"/>
  <c r="BJ43" i="1"/>
  <c r="BG43" i="1" s="1"/>
  <c r="BH142" i="1"/>
  <c r="BC95" i="1"/>
  <c r="AZ95" i="1" s="1"/>
  <c r="BC35" i="1"/>
  <c r="BA35" i="1"/>
  <c r="AP75" i="1"/>
  <c r="BR75" i="1"/>
  <c r="BH21" i="1"/>
  <c r="BJ21" i="1"/>
  <c r="BI21" i="1" s="1"/>
  <c r="BE21" i="1" s="1"/>
  <c r="AP176" i="1"/>
  <c r="BB176" i="1"/>
  <c r="BB117" i="1"/>
  <c r="AR117" i="1"/>
  <c r="AO117" i="1" s="1"/>
  <c r="BD117" i="1"/>
  <c r="CD168" i="1"/>
  <c r="CE168" i="1" s="1"/>
  <c r="CF168" i="1" s="1"/>
  <c r="AU138" i="1"/>
  <c r="AV95" i="1"/>
  <c r="BJ95" i="1"/>
  <c r="BG95" i="1" s="1"/>
  <c r="AX95" i="1"/>
  <c r="BH95" i="1"/>
  <c r="AO35" i="1"/>
  <c r="AQ35" i="1"/>
  <c r="AN35" i="1" s="1"/>
  <c r="BA23" i="4"/>
  <c r="BI95" i="1"/>
  <c r="BE95" i="1" s="1"/>
  <c r="AZ25" i="1"/>
  <c r="AU35" i="1"/>
  <c r="AN37" i="1"/>
  <c r="AZ35" i="1"/>
  <c r="AY35" i="1"/>
  <c r="AU43" i="1"/>
  <c r="AM101" i="1"/>
  <c r="BI43" i="1"/>
  <c r="BF43" i="1" s="1"/>
  <c r="AT21" i="1"/>
  <c r="AT35" i="1"/>
  <c r="BC41" i="6" l="1"/>
  <c r="BE41" i="6"/>
  <c r="BB41" i="6" s="1"/>
  <c r="AQ41" i="6"/>
  <c r="AS41" i="6"/>
  <c r="BS41" i="6"/>
  <c r="CH43" i="6"/>
  <c r="BR43" i="6" s="1"/>
  <c r="BS43" i="6" s="1"/>
  <c r="AW43" i="6" s="1"/>
  <c r="CE29" i="6"/>
  <c r="CF29" i="6" s="1"/>
  <c r="CG29" i="6" s="1"/>
  <c r="AS45" i="6"/>
  <c r="AR45" i="6" s="1"/>
  <c r="AN45" i="6" s="1"/>
  <c r="CD43" i="6"/>
  <c r="CE15" i="6"/>
  <c r="CF15" i="6" s="1"/>
  <c r="CH27" i="6"/>
  <c r="BR27" i="6" s="1"/>
  <c r="CH37" i="6"/>
  <c r="BR37" i="6" s="1"/>
  <c r="CD37" i="6"/>
  <c r="CD39" i="6"/>
  <c r="CE39" i="6" s="1"/>
  <c r="CF39" i="6" s="1"/>
  <c r="CG39" i="6" s="1"/>
  <c r="CD25" i="6"/>
  <c r="AM142" i="1"/>
  <c r="AN142" i="1"/>
  <c r="AT142" i="1"/>
  <c r="AS142" i="1"/>
  <c r="AX85" i="1"/>
  <c r="AU85" i="1" s="1"/>
  <c r="AV85" i="1"/>
  <c r="BD150" i="1"/>
  <c r="BA150" i="1" s="1"/>
  <c r="BB150" i="1"/>
  <c r="AP150" i="1"/>
  <c r="BR150" i="1"/>
  <c r="AR150" i="1"/>
  <c r="AP77" i="1"/>
  <c r="BR113" i="1"/>
  <c r="BH39" i="1"/>
  <c r="AP39" i="1"/>
  <c r="AZ156" i="1"/>
  <c r="AV107" i="1"/>
  <c r="AH13" i="1"/>
  <c r="CD95" i="1"/>
  <c r="CE95" i="1" s="1"/>
  <c r="CF95" i="1" s="1"/>
  <c r="AH180" i="1"/>
  <c r="CD107" i="1"/>
  <c r="CE107" i="1" s="1"/>
  <c r="CF107" i="1" s="1"/>
  <c r="CD113" i="1"/>
  <c r="CE113" i="1" s="1"/>
  <c r="CF113" i="1" s="1"/>
  <c r="AV138" i="1"/>
  <c r="AR77" i="1"/>
  <c r="AO77" i="1" s="1"/>
  <c r="AH67" i="1"/>
  <c r="CB150" i="1"/>
  <c r="AH91" i="1"/>
  <c r="AZ45" i="1"/>
  <c r="CD158" i="1"/>
  <c r="CE158" i="1" s="1"/>
  <c r="CF158" i="1" s="1"/>
  <c r="CB180" i="1"/>
  <c r="CD45" i="1"/>
  <c r="CE45" i="1" s="1"/>
  <c r="CF45" i="1" s="1"/>
  <c r="AH75" i="1"/>
  <c r="AH79" i="1"/>
  <c r="AH81" i="1"/>
  <c r="AY95" i="1"/>
  <c r="CG130" i="1"/>
  <c r="BQ130" i="1" s="1"/>
  <c r="CD99" i="1"/>
  <c r="CE99" i="1" s="1"/>
  <c r="CF99" i="1" s="1"/>
  <c r="CD93" i="1"/>
  <c r="CE93" i="1" s="1"/>
  <c r="CF93" i="1" s="1"/>
  <c r="AR69" i="1"/>
  <c r="AO69" i="1" s="1"/>
  <c r="CC27" i="1"/>
  <c r="CD27" i="1" s="1"/>
  <c r="CE27" i="1" s="1"/>
  <c r="CF27" i="1" s="1"/>
  <c r="CC180" i="1"/>
  <c r="AH73" i="1"/>
  <c r="BE43" i="1"/>
  <c r="AQ107" i="1"/>
  <c r="AM107" i="1" s="1"/>
  <c r="CB130" i="1"/>
  <c r="CD130" i="1" s="1"/>
  <c r="CE130" i="1" s="1"/>
  <c r="CF130" i="1" s="1"/>
  <c r="BD142" i="1"/>
  <c r="BD69" i="1"/>
  <c r="CD13" i="1"/>
  <c r="CE13" i="1" s="1"/>
  <c r="CF13" i="1" s="1"/>
  <c r="AH89" i="1"/>
  <c r="AH93" i="1"/>
  <c r="CG27" i="1"/>
  <c r="BQ27" i="1" s="1"/>
  <c r="BB69" i="1"/>
  <c r="BD132" i="1"/>
  <c r="BD77" i="1"/>
  <c r="AX39" i="1"/>
  <c r="AW39" i="1" s="1"/>
  <c r="AS39" i="1" s="1"/>
  <c r="BJ39" i="1"/>
  <c r="BR69" i="1"/>
  <c r="BH107" i="1"/>
  <c r="CD162" i="1"/>
  <c r="CE162" i="1" s="1"/>
  <c r="CF162" i="1" s="1"/>
  <c r="AH121" i="1"/>
  <c r="AR27" i="4"/>
  <c r="BB27" i="4"/>
  <c r="AP27" i="4"/>
  <c r="BR27" i="4"/>
  <c r="AX27" i="4" s="1"/>
  <c r="BD27" i="4"/>
  <c r="CD33" i="4"/>
  <c r="CE33" i="4" s="1"/>
  <c r="CF33" i="4" s="1"/>
  <c r="CD27" i="4"/>
  <c r="CE27" i="4" s="1"/>
  <c r="CF27" i="4" s="1"/>
  <c r="CB13" i="4"/>
  <c r="CD37" i="4"/>
  <c r="CE37" i="4" s="1"/>
  <c r="CF37" i="4" s="1"/>
  <c r="AH13" i="4"/>
  <c r="BB47" i="4"/>
  <c r="AH33" i="4"/>
  <c r="AR45" i="4"/>
  <c r="AO45" i="4" s="1"/>
  <c r="AO29" i="4"/>
  <c r="AH37" i="4"/>
  <c r="AS33" i="6"/>
  <c r="AQ33" i="6"/>
  <c r="BK43" i="6"/>
  <c r="BH43" i="6" s="1"/>
  <c r="AI27" i="6"/>
  <c r="AI37" i="6"/>
  <c r="BE45" i="6"/>
  <c r="AQ45" i="6"/>
  <c r="BS45" i="6"/>
  <c r="AQ29" i="6"/>
  <c r="CE43" i="6"/>
  <c r="CF43" i="6" s="1"/>
  <c r="CG43" i="6" s="1"/>
  <c r="CC25" i="6"/>
  <c r="BD41" i="6"/>
  <c r="AZ41" i="6" s="1"/>
  <c r="CE37" i="6"/>
  <c r="CF37" i="6" s="1"/>
  <c r="CG37" i="6" s="1"/>
  <c r="CE21" i="6"/>
  <c r="CF21" i="6" s="1"/>
  <c r="CG21" i="6" s="1"/>
  <c r="CE33" i="6"/>
  <c r="CF33" i="6" s="1"/>
  <c r="CG33" i="6" s="1"/>
  <c r="BD111" i="1"/>
  <c r="BC111" i="1" s="1"/>
  <c r="BB111" i="1"/>
  <c r="BR111" i="1"/>
  <c r="BJ111" i="1" s="1"/>
  <c r="BR144" i="1"/>
  <c r="BB144" i="1"/>
  <c r="BD144" i="1"/>
  <c r="AQ188" i="1"/>
  <c r="AO188" i="1"/>
  <c r="AZ168" i="1"/>
  <c r="AY168" i="1"/>
  <c r="AR93" i="1"/>
  <c r="BR93" i="1"/>
  <c r="AO113" i="1"/>
  <c r="AQ113" i="1"/>
  <c r="AN113" i="1" s="1"/>
  <c r="BG168" i="1"/>
  <c r="BI168" i="1"/>
  <c r="AM45" i="1"/>
  <c r="AN45" i="1"/>
  <c r="BD160" i="1"/>
  <c r="BB160" i="1"/>
  <c r="BB19" i="1"/>
  <c r="AP19" i="1"/>
  <c r="BR19" i="1"/>
  <c r="BD19" i="1"/>
  <c r="AR19" i="1"/>
  <c r="AR130" i="1"/>
  <c r="BR130" i="1"/>
  <c r="AQ158" i="1"/>
  <c r="AM158" i="1" s="1"/>
  <c r="AO158" i="1"/>
  <c r="AS43" i="1"/>
  <c r="AT43" i="1"/>
  <c r="AT138" i="1"/>
  <c r="AS138" i="1"/>
  <c r="AS168" i="1"/>
  <c r="AO37" i="1"/>
  <c r="BA168" i="1"/>
  <c r="AN89" i="1"/>
  <c r="CC19" i="1"/>
  <c r="CD19" i="1" s="1"/>
  <c r="CE19" i="1" s="1"/>
  <c r="CF19" i="1" s="1"/>
  <c r="AX113" i="1"/>
  <c r="AU113" i="1" s="1"/>
  <c r="CD31" i="1"/>
  <c r="CE31" i="1" s="1"/>
  <c r="CF31" i="1" s="1"/>
  <c r="AR67" i="1"/>
  <c r="AX150" i="1"/>
  <c r="AO45" i="1"/>
  <c r="CD138" i="1"/>
  <c r="CE138" i="1" s="1"/>
  <c r="CF138" i="1" s="1"/>
  <c r="CD85" i="1"/>
  <c r="CE85" i="1" s="1"/>
  <c r="CF85" i="1" s="1"/>
  <c r="CC33" i="1"/>
  <c r="AH29" i="1"/>
  <c r="AH41" i="1"/>
  <c r="CB87" i="1"/>
  <c r="CD172" i="1"/>
  <c r="CE172" i="1" s="1"/>
  <c r="CF172" i="1" s="1"/>
  <c r="AH103" i="1"/>
  <c r="AH123" i="1"/>
  <c r="AH176" i="1"/>
  <c r="AH186" i="1"/>
  <c r="AW89" i="1"/>
  <c r="AS89" i="1" s="1"/>
  <c r="CC160" i="1"/>
  <c r="CD160" i="1" s="1"/>
  <c r="CE160" i="1" s="1"/>
  <c r="CF160" i="1" s="1"/>
  <c r="CG87" i="1"/>
  <c r="BQ87" i="1" s="1"/>
  <c r="BD87" i="1" s="1"/>
  <c r="CD134" i="1"/>
  <c r="CE134" i="1" s="1"/>
  <c r="CF134" i="1" s="1"/>
  <c r="BF21" i="1"/>
  <c r="BF138" i="1"/>
  <c r="AP15" i="1"/>
  <c r="AV101" i="1"/>
  <c r="CG41" i="1"/>
  <c r="BQ41" i="1" s="1"/>
  <c r="CG182" i="1"/>
  <c r="BQ182" i="1" s="1"/>
  <c r="CG140" i="1"/>
  <c r="BQ140" i="1" s="1"/>
  <c r="CD15" i="1"/>
  <c r="CE15" i="1" s="1"/>
  <c r="CF15" i="1" s="1"/>
  <c r="AQ43" i="1"/>
  <c r="CB111" i="1"/>
  <c r="CC97" i="1"/>
  <c r="CB186" i="1"/>
  <c r="CB140" i="1"/>
  <c r="CD140" i="1" s="1"/>
  <c r="CE140" i="1" s="1"/>
  <c r="CF140" i="1" s="1"/>
  <c r="AH37" i="1"/>
  <c r="CB152" i="1"/>
  <c r="AW85" i="1"/>
  <c r="BB146" i="1"/>
  <c r="CD103" i="1"/>
  <c r="CE103" i="1" s="1"/>
  <c r="CF103" i="1" s="1"/>
  <c r="CC182" i="1"/>
  <c r="CD182" i="1" s="1"/>
  <c r="CE182" i="1" s="1"/>
  <c r="CF182" i="1" s="1"/>
  <c r="AX65" i="1"/>
  <c r="BA178" i="1"/>
  <c r="CC111" i="1"/>
  <c r="CD148" i="1"/>
  <c r="CE148" i="1" s="1"/>
  <c r="CF148" i="1" s="1"/>
  <c r="CC186" i="1"/>
  <c r="CD186" i="1" s="1"/>
  <c r="CE186" i="1" s="1"/>
  <c r="CF186" i="1" s="1"/>
  <c r="CD25" i="1"/>
  <c r="CE25" i="1" s="1"/>
  <c r="CF25" i="1" s="1"/>
  <c r="AH45" i="1"/>
  <c r="CC152" i="1"/>
  <c r="AH99" i="1"/>
  <c r="AY43" i="1"/>
  <c r="BA43" i="1"/>
  <c r="CC41" i="1"/>
  <c r="CD41" i="1" s="1"/>
  <c r="CE41" i="1" s="1"/>
  <c r="CF41" i="1" s="1"/>
  <c r="AP45" i="1"/>
  <c r="AQ69" i="1"/>
  <c r="CB97" i="1"/>
  <c r="BD67" i="1"/>
  <c r="AS119" i="1"/>
  <c r="BC119" i="1"/>
  <c r="AM138" i="1"/>
  <c r="CD73" i="1"/>
  <c r="CE73" i="1" s="1"/>
  <c r="CF73" i="1" s="1"/>
  <c r="AH83" i="1"/>
  <c r="BB45" i="1"/>
  <c r="BJ113" i="1"/>
  <c r="BD39" i="1"/>
  <c r="AH170" i="1"/>
  <c r="AH174" i="1"/>
  <c r="AH184" i="1"/>
  <c r="BC107" i="1"/>
  <c r="AZ107" i="1" s="1"/>
  <c r="BG21" i="1"/>
  <c r="CD146" i="1"/>
  <c r="CE146" i="1" s="1"/>
  <c r="CF146" i="1" s="1"/>
  <c r="BR45" i="1"/>
  <c r="BJ45" i="1" s="1"/>
  <c r="AS178" i="1"/>
  <c r="AP103" i="1"/>
  <c r="AU119" i="1"/>
  <c r="CD35" i="1"/>
  <c r="CE35" i="1" s="1"/>
  <c r="CF35" i="1" s="1"/>
  <c r="CD154" i="1"/>
  <c r="CE154" i="1" s="1"/>
  <c r="CF154" i="1" s="1"/>
  <c r="BJ107" i="1"/>
  <c r="CD47" i="1"/>
  <c r="CE47" i="1" s="1"/>
  <c r="CF47" i="1" s="1"/>
  <c r="AH35" i="1"/>
  <c r="CD180" i="1"/>
  <c r="CE180" i="1" s="1"/>
  <c r="CF180" i="1" s="1"/>
  <c r="AQ27" i="4"/>
  <c r="AO27" i="4"/>
  <c r="AU27" i="4"/>
  <c r="AW27" i="4"/>
  <c r="AT27" i="4" s="1"/>
  <c r="AX31" i="4"/>
  <c r="BH31" i="4"/>
  <c r="AR19" i="4"/>
  <c r="AP19" i="4"/>
  <c r="AW35" i="4"/>
  <c r="AU35" i="4"/>
  <c r="AY23" i="4"/>
  <c r="AZ23" i="4"/>
  <c r="AQ45" i="4"/>
  <c r="AN45" i="4" s="1"/>
  <c r="AR25" i="4"/>
  <c r="AQ25" i="4" s="1"/>
  <c r="AM25" i="4" s="1"/>
  <c r="AP23" i="4"/>
  <c r="CC13" i="4"/>
  <c r="CD13" i="4" s="1"/>
  <c r="CE13" i="4" s="1"/>
  <c r="CF13" i="4" s="1"/>
  <c r="BJ35" i="4"/>
  <c r="BH29" i="4"/>
  <c r="AR35" i="4"/>
  <c r="BD31" i="4"/>
  <c r="AP33" i="4"/>
  <c r="AH45" i="4"/>
  <c r="CD35" i="4"/>
  <c r="CE35" i="4" s="1"/>
  <c r="CF35" i="4" s="1"/>
  <c r="AH48" i="4"/>
  <c r="AG48" i="4"/>
  <c r="AF48" i="4"/>
  <c r="AH31" i="4"/>
  <c r="AV35" i="4"/>
  <c r="AP35" i="4"/>
  <c r="AR31" i="4"/>
  <c r="AO31" i="4" s="1"/>
  <c r="BR33" i="4"/>
  <c r="CD39" i="4"/>
  <c r="CE39" i="4" s="1"/>
  <c r="CF39" i="4" s="1"/>
  <c r="BJ29" i="4"/>
  <c r="CD25" i="4"/>
  <c r="CE25" i="4" s="1"/>
  <c r="CF25" i="4" s="1"/>
  <c r="AH43" i="4"/>
  <c r="BH35" i="4"/>
  <c r="BB35" i="4"/>
  <c r="BR23" i="4"/>
  <c r="BB31" i="4"/>
  <c r="BD33" i="4"/>
  <c r="BC29" i="4"/>
  <c r="AZ29" i="4" s="1"/>
  <c r="CD43" i="4"/>
  <c r="CE43" i="4" s="1"/>
  <c r="CF43" i="4" s="1"/>
  <c r="AH27" i="4"/>
  <c r="AH29" i="4"/>
  <c r="AR23" i="4"/>
  <c r="AP31" i="4"/>
  <c r="CD45" i="4"/>
  <c r="CE45" i="4" s="1"/>
  <c r="CF45" i="4" s="1"/>
  <c r="AS27" i="6"/>
  <c r="BC27" i="6"/>
  <c r="AQ27" i="6"/>
  <c r="BS27" i="6"/>
  <c r="BE27" i="6"/>
  <c r="CG19" i="6"/>
  <c r="BR19" i="6"/>
  <c r="AQ35" i="6"/>
  <c r="BC35" i="6"/>
  <c r="BR15" i="6"/>
  <c r="CG15" i="6"/>
  <c r="AP33" i="6"/>
  <c r="AR33" i="6"/>
  <c r="AO45" i="6"/>
  <c r="CD35" i="6"/>
  <c r="CD31" i="6"/>
  <c r="CE31" i="6" s="1"/>
  <c r="CF31" i="6" s="1"/>
  <c r="CH39" i="6"/>
  <c r="BR39" i="6" s="1"/>
  <c r="CC35" i="6"/>
  <c r="CC13" i="6"/>
  <c r="BI43" i="6"/>
  <c r="BE37" i="6"/>
  <c r="BK45" i="6"/>
  <c r="CD13" i="6"/>
  <c r="CH23" i="6"/>
  <c r="AI29" i="6"/>
  <c r="AI39" i="6"/>
  <c r="BC33" i="6"/>
  <c r="AI41" i="6"/>
  <c r="AI35" i="6"/>
  <c r="BE33" i="6"/>
  <c r="CE45" i="6"/>
  <c r="CF45" i="6" s="1"/>
  <c r="CG45" i="6" s="1"/>
  <c r="CE23" i="6"/>
  <c r="CF23" i="6" s="1"/>
  <c r="CG23" i="6" s="1"/>
  <c r="BS33" i="6"/>
  <c r="CE41" i="6"/>
  <c r="CF41" i="6" s="1"/>
  <c r="CG41" i="6" s="1"/>
  <c r="AT39" i="1"/>
  <c r="AR174" i="1"/>
  <c r="BB174" i="1"/>
  <c r="BD174" i="1"/>
  <c r="BR174" i="1"/>
  <c r="BD17" i="1"/>
  <c r="BR17" i="1"/>
  <c r="BB17" i="1"/>
  <c r="AR17" i="1"/>
  <c r="AW107" i="1"/>
  <c r="AU107" i="1"/>
  <c r="AR73" i="1"/>
  <c r="BB73" i="1"/>
  <c r="BD73" i="1"/>
  <c r="AP73" i="1"/>
  <c r="BR73" i="1"/>
  <c r="BB180" i="1"/>
  <c r="BR180" i="1"/>
  <c r="AP180" i="1"/>
  <c r="BD180" i="1"/>
  <c r="AR180" i="1"/>
  <c r="AU21" i="1"/>
  <c r="AU142" i="1"/>
  <c r="BR117" i="1"/>
  <c r="AP117" i="1"/>
  <c r="BA87" i="1"/>
  <c r="BC87" i="1"/>
  <c r="BB15" i="1"/>
  <c r="AR15" i="1"/>
  <c r="BR15" i="1"/>
  <c r="BB97" i="1"/>
  <c r="BR97" i="1"/>
  <c r="AX97" i="1" s="1"/>
  <c r="BB170" i="1"/>
  <c r="BR170" i="1"/>
  <c r="AR170" i="1"/>
  <c r="BR152" i="1"/>
  <c r="AR152" i="1"/>
  <c r="BD152" i="1"/>
  <c r="AP152" i="1"/>
  <c r="AN158" i="1"/>
  <c r="AQ13" i="1"/>
  <c r="AM13" i="1" s="1"/>
  <c r="AO13" i="1"/>
  <c r="AM178" i="1"/>
  <c r="AN178" i="1"/>
  <c r="AV67" i="1"/>
  <c r="BJ67" i="1"/>
  <c r="AX67" i="1"/>
  <c r="BH67" i="1"/>
  <c r="BB121" i="1"/>
  <c r="AP121" i="1"/>
  <c r="BR121" i="1"/>
  <c r="AR121" i="1"/>
  <c r="BD121" i="1"/>
  <c r="BD29" i="1"/>
  <c r="AR29" i="1"/>
  <c r="BF95" i="1"/>
  <c r="AW101" i="1"/>
  <c r="AQ117" i="1"/>
  <c r="BH45" i="1"/>
  <c r="AV45" i="1"/>
  <c r="AP174" i="1"/>
  <c r="AZ178" i="1"/>
  <c r="AY178" i="1"/>
  <c r="AP109" i="1"/>
  <c r="AR109" i="1"/>
  <c r="BR109" i="1"/>
  <c r="AP13" i="1"/>
  <c r="BR13" i="1"/>
  <c r="AX13" i="1" s="1"/>
  <c r="AO154" i="1"/>
  <c r="AQ154" i="1"/>
  <c r="AM154" i="1" s="1"/>
  <c r="AR146" i="1"/>
  <c r="BR146" i="1"/>
  <c r="BD146" i="1"/>
  <c r="BR71" i="1"/>
  <c r="AR71" i="1"/>
  <c r="AP71" i="1"/>
  <c r="AM35" i="1"/>
  <c r="BR136" i="1"/>
  <c r="AP136" i="1"/>
  <c r="BB87" i="1"/>
  <c r="AR87" i="1"/>
  <c r="AP87" i="1"/>
  <c r="BR99" i="1"/>
  <c r="BJ99" i="1" s="1"/>
  <c r="AR99" i="1"/>
  <c r="BD99" i="1"/>
  <c r="AP99" i="1"/>
  <c r="BB99" i="1"/>
  <c r="BC15" i="1"/>
  <c r="AN107" i="1"/>
  <c r="AV35" i="1"/>
  <c r="CD75" i="1"/>
  <c r="CE75" i="1" s="1"/>
  <c r="CF75" i="1" s="1"/>
  <c r="AO178" i="1"/>
  <c r="CD170" i="1"/>
  <c r="CE170" i="1" s="1"/>
  <c r="CF170" i="1" s="1"/>
  <c r="AQ77" i="1"/>
  <c r="BH168" i="1"/>
  <c r="AH85" i="1"/>
  <c r="AH136" i="1"/>
  <c r="AH152" i="1"/>
  <c r="AH168" i="1"/>
  <c r="AH178" i="1"/>
  <c r="AH47" i="1"/>
  <c r="AV21" i="1"/>
  <c r="BR188" i="1"/>
  <c r="BH35" i="1"/>
  <c r="BD123" i="1"/>
  <c r="AP123" i="1"/>
  <c r="BF178" i="1"/>
  <c r="BR103" i="1"/>
  <c r="AT89" i="1"/>
  <c r="CD69" i="1"/>
  <c r="CE69" i="1" s="1"/>
  <c r="CF69" i="1" s="1"/>
  <c r="AH113" i="1"/>
  <c r="BJ35" i="1"/>
  <c r="AR132" i="1"/>
  <c r="AR123" i="1"/>
  <c r="BC164" i="1"/>
  <c r="BR164" i="1"/>
  <c r="CD123" i="1"/>
  <c r="CE123" i="1" s="1"/>
  <c r="CF123" i="1" s="1"/>
  <c r="BB132" i="1"/>
  <c r="BA45" i="1"/>
  <c r="AP142" i="1"/>
  <c r="AH77" i="1"/>
  <c r="AH107" i="1"/>
  <c r="AH164" i="1"/>
  <c r="BR132" i="1"/>
  <c r="AH69" i="1"/>
  <c r="AH154" i="1"/>
  <c r="CD121" i="1"/>
  <c r="CE121" i="1" s="1"/>
  <c r="CF121" i="1" s="1"/>
  <c r="AR164" i="1"/>
  <c r="BR123" i="1"/>
  <c r="AR79" i="1"/>
  <c r="CC101" i="1"/>
  <c r="CD101" i="1" s="1"/>
  <c r="CE101" i="1" s="1"/>
  <c r="CF101" i="1" s="1"/>
  <c r="BD170" i="1"/>
  <c r="AH119" i="1"/>
  <c r="AH144" i="1"/>
  <c r="AH160" i="1"/>
  <c r="CD119" i="1"/>
  <c r="CE119" i="1" s="1"/>
  <c r="CF119" i="1" s="1"/>
  <c r="AH109" i="1"/>
  <c r="AH166" i="1"/>
  <c r="AU39" i="1"/>
  <c r="CD132" i="1"/>
  <c r="CE132" i="1" s="1"/>
  <c r="CF132" i="1" s="1"/>
  <c r="AH25" i="1"/>
  <c r="CD77" i="1"/>
  <c r="CE77" i="1" s="1"/>
  <c r="CF77" i="1" s="1"/>
  <c r="CD33" i="1"/>
  <c r="CE33" i="1" s="1"/>
  <c r="CF33" i="1" s="1"/>
  <c r="AH71" i="1"/>
  <c r="CD87" i="1"/>
  <c r="CE87" i="1" s="1"/>
  <c r="CF87" i="1" s="1"/>
  <c r="AH105" i="1"/>
  <c r="AH117" i="1"/>
  <c r="AH146" i="1"/>
  <c r="AH158" i="1"/>
  <c r="AH182" i="1"/>
  <c r="BJ39" i="4"/>
  <c r="BG39" i="4" s="1"/>
  <c r="AV39" i="4"/>
  <c r="BH39" i="4"/>
  <c r="AX39" i="4"/>
  <c r="BD17" i="4"/>
  <c r="AR17" i="4"/>
  <c r="BR17" i="4"/>
  <c r="BD37" i="4"/>
  <c r="AR37" i="4"/>
  <c r="BB37" i="4"/>
  <c r="BR37" i="4"/>
  <c r="AP37" i="4"/>
  <c r="AR15" i="4"/>
  <c r="BB15" i="4"/>
  <c r="BD15" i="4"/>
  <c r="BC15" i="4" s="1"/>
  <c r="AP15" i="4"/>
  <c r="BR15" i="4"/>
  <c r="BJ15" i="4" s="1"/>
  <c r="AI48" i="4"/>
  <c r="AP13" i="4"/>
  <c r="BB13" i="4"/>
  <c r="AR13" i="4"/>
  <c r="BR13" i="4"/>
  <c r="BD13" i="4"/>
  <c r="AQ19" i="4"/>
  <c r="AO19" i="4"/>
  <c r="BA45" i="4"/>
  <c r="BC45" i="4"/>
  <c r="BC25" i="4"/>
  <c r="BA25" i="4"/>
  <c r="AN29" i="4"/>
  <c r="AM29" i="4"/>
  <c r="CD23" i="4"/>
  <c r="CE23" i="4" s="1"/>
  <c r="CF23" i="4" s="1"/>
  <c r="CD17" i="4"/>
  <c r="CE17" i="4" s="1"/>
  <c r="CF17" i="4" s="1"/>
  <c r="CD29" i="4"/>
  <c r="CE29" i="4" s="1"/>
  <c r="CF29" i="4" s="1"/>
  <c r="AH23" i="4"/>
  <c r="AH21" i="4"/>
  <c r="CC41" i="4"/>
  <c r="AO25" i="4"/>
  <c r="CG21" i="4"/>
  <c r="BQ21" i="4" s="1"/>
  <c r="CG41" i="4"/>
  <c r="BQ41" i="4" s="1"/>
  <c r="AP45" i="4"/>
  <c r="AO33" i="4"/>
  <c r="AY29" i="4"/>
  <c r="CC21" i="4"/>
  <c r="CD21" i="4" s="1"/>
  <c r="CE21" i="4" s="1"/>
  <c r="CF21" i="4" s="1"/>
  <c r="AH17" i="4"/>
  <c r="BB25" i="4"/>
  <c r="CB15" i="4"/>
  <c r="AS27" i="4"/>
  <c r="AM33" i="4"/>
  <c r="BD19" i="4"/>
  <c r="BR25" i="4"/>
  <c r="AP25" i="4"/>
  <c r="AH25" i="4"/>
  <c r="CC15" i="4"/>
  <c r="AH41" i="4"/>
  <c r="AQ148" i="1"/>
  <c r="AO148" i="1"/>
  <c r="BH156" i="1"/>
  <c r="AX156" i="1"/>
  <c r="BJ156" i="1"/>
  <c r="AV156" i="1"/>
  <c r="BD103" i="1"/>
  <c r="BB103" i="1"/>
  <c r="BJ103" i="1"/>
  <c r="BH103" i="1"/>
  <c r="BD109" i="1"/>
  <c r="BB109" i="1"/>
  <c r="BH109" i="1"/>
  <c r="BJ109" i="1"/>
  <c r="BO186" i="1"/>
  <c r="AP186" i="1"/>
  <c r="AR186" i="1"/>
  <c r="AV186" i="1"/>
  <c r="AX186" i="1"/>
  <c r="BA117" i="1"/>
  <c r="BC117" i="1"/>
  <c r="AN13" i="1"/>
  <c r="BD182" i="1"/>
  <c r="AP182" i="1"/>
  <c r="AR182" i="1"/>
  <c r="BR182" i="1"/>
  <c r="BB182" i="1"/>
  <c r="BY109" i="1"/>
  <c r="BZ109" i="1" s="1"/>
  <c r="BX109" i="1"/>
  <c r="AN168" i="1"/>
  <c r="AM168" i="1"/>
  <c r="BR83" i="1"/>
  <c r="AR83" i="1"/>
  <c r="AP83" i="1"/>
  <c r="BB83" i="1"/>
  <c r="BD83" i="1"/>
  <c r="BI41" i="6"/>
  <c r="AW41" i="6"/>
  <c r="BK41" i="6"/>
  <c r="AY41" i="6"/>
  <c r="AX75" i="1"/>
  <c r="BJ75" i="1"/>
  <c r="AV75" i="1"/>
  <c r="BX19" i="4"/>
  <c r="BY19" i="4"/>
  <c r="BZ19" i="4" s="1"/>
  <c r="BY33" i="4"/>
  <c r="BZ33" i="4" s="1"/>
  <c r="BX33" i="4"/>
  <c r="BB39" i="4"/>
  <c r="BD39" i="4"/>
  <c r="BD43" i="4"/>
  <c r="BB43" i="4"/>
  <c r="BC21" i="1"/>
  <c r="BA21" i="1"/>
  <c r="BH75" i="1"/>
  <c r="BJ130" i="1"/>
  <c r="AV130" i="1"/>
  <c r="BH130" i="1"/>
  <c r="AX130" i="1"/>
  <c r="AO95" i="1"/>
  <c r="AQ95" i="1"/>
  <c r="BB29" i="6"/>
  <c r="BD29" i="6"/>
  <c r="CG17" i="6"/>
  <c r="BR17" i="6"/>
  <c r="AU95" i="1"/>
  <c r="AW95" i="1"/>
  <c r="BX103" i="1"/>
  <c r="BY103" i="1"/>
  <c r="BZ103" i="1" s="1"/>
  <c r="BY13" i="4"/>
  <c r="BZ13" i="4" s="1"/>
  <c r="BX13" i="4"/>
  <c r="BY25" i="4"/>
  <c r="BZ25" i="4" s="1"/>
  <c r="BX25" i="4"/>
  <c r="BA35" i="4"/>
  <c r="AT47" i="1"/>
  <c r="AS47" i="1"/>
  <c r="BR166" i="1"/>
  <c r="AP166" i="1"/>
  <c r="BD166" i="1"/>
  <c r="AR166" i="1"/>
  <c r="AQ87" i="1"/>
  <c r="AO87" i="1"/>
  <c r="AY35" i="4"/>
  <c r="AZ35" i="4"/>
  <c r="BD148" i="1"/>
  <c r="BR148" i="1"/>
  <c r="AP148" i="1"/>
  <c r="BB148" i="1"/>
  <c r="BD101" i="1"/>
  <c r="BB101" i="1"/>
  <c r="BJ101" i="1"/>
  <c r="BH101" i="1"/>
  <c r="BX176" i="1"/>
  <c r="BY176" i="1"/>
  <c r="BZ176" i="1" s="1"/>
  <c r="BB65" i="1"/>
  <c r="BD65" i="1"/>
  <c r="BH65" i="1"/>
  <c r="BJ65" i="1"/>
  <c r="BD71" i="1"/>
  <c r="BB71" i="1"/>
  <c r="BJ71" i="1"/>
  <c r="BH71" i="1"/>
  <c r="AV31" i="4"/>
  <c r="BJ31" i="4"/>
  <c r="AP130" i="1"/>
  <c r="BD130" i="1"/>
  <c r="BB130" i="1"/>
  <c r="CD37" i="1"/>
  <c r="CE37" i="1" s="1"/>
  <c r="CF37" i="1" s="1"/>
  <c r="BD188" i="1"/>
  <c r="BB188" i="1"/>
  <c r="AP188" i="1"/>
  <c r="BC152" i="1"/>
  <c r="BA152" i="1"/>
  <c r="BJ13" i="1"/>
  <c r="BH13" i="1"/>
  <c r="AV13" i="1"/>
  <c r="BE43" i="6"/>
  <c r="BA15" i="4"/>
  <c r="BJ142" i="1"/>
  <c r="AV142" i="1"/>
  <c r="BA158" i="1"/>
  <c r="BC158" i="1"/>
  <c r="BB75" i="1"/>
  <c r="BD75" i="1"/>
  <c r="AR75" i="1"/>
  <c r="AV97" i="1"/>
  <c r="BH97" i="1"/>
  <c r="BJ97" i="1"/>
  <c r="AM27" i="4"/>
  <c r="AN27" i="4"/>
  <c r="BR45" i="4"/>
  <c r="BB45" i="4"/>
  <c r="AV99" i="1"/>
  <c r="BH99" i="1"/>
  <c r="BG111" i="1"/>
  <c r="BI111" i="1"/>
  <c r="BG47" i="4"/>
  <c r="BI47" i="4"/>
  <c r="BG77" i="1"/>
  <c r="BI77" i="1"/>
  <c r="AQ31" i="4"/>
  <c r="AP39" i="4"/>
  <c r="AR39" i="4"/>
  <c r="AR41" i="1"/>
  <c r="BB41" i="1"/>
  <c r="BD41" i="1"/>
  <c r="BR176" i="1"/>
  <c r="BD176" i="1"/>
  <c r="AR176" i="1"/>
  <c r="AV27" i="4"/>
  <c r="BJ27" i="4"/>
  <c r="BH27" i="4"/>
  <c r="BR19" i="4"/>
  <c r="BB19" i="4"/>
  <c r="AO17" i="4"/>
  <c r="AQ17" i="4"/>
  <c r="AR140" i="1"/>
  <c r="BB140" i="1"/>
  <c r="AP140" i="1"/>
  <c r="BX23" i="4"/>
  <c r="BY23" i="4"/>
  <c r="BZ23" i="4" s="1"/>
  <c r="AM69" i="1"/>
  <c r="AN69" i="1"/>
  <c r="BB81" i="1"/>
  <c r="BD81" i="1"/>
  <c r="AR81" i="1"/>
  <c r="BR81" i="1"/>
  <c r="AP81" i="1"/>
  <c r="BR158" i="1"/>
  <c r="AP158" i="1"/>
  <c r="AV47" i="4"/>
  <c r="BH47" i="4"/>
  <c r="AX47" i="4"/>
  <c r="AY29" i="6"/>
  <c r="AW29" i="6"/>
  <c r="BK29" i="6"/>
  <c r="AQ29" i="1"/>
  <c r="AO29" i="1"/>
  <c r="BR31" i="1"/>
  <c r="BB31" i="1"/>
  <c r="AR31" i="1"/>
  <c r="BD31" i="1"/>
  <c r="AP93" i="1"/>
  <c r="BD93" i="1"/>
  <c r="BB93" i="1"/>
  <c r="AZ111" i="1"/>
  <c r="AY111" i="1"/>
  <c r="BI29" i="4"/>
  <c r="BG29" i="4"/>
  <c r="AP17" i="4"/>
  <c r="BB17" i="4"/>
  <c r="BA160" i="1"/>
  <c r="BC160" i="1"/>
  <c r="AW113" i="1"/>
  <c r="AV111" i="1"/>
  <c r="AX111" i="1"/>
  <c r="BH111" i="1"/>
  <c r="BC29" i="6"/>
  <c r="AS29" i="6"/>
  <c r="AQ93" i="1"/>
  <c r="AO93" i="1"/>
  <c r="AS35" i="6"/>
  <c r="BE35" i="6"/>
  <c r="BS35" i="6"/>
  <c r="AX77" i="1"/>
  <c r="BH77" i="1"/>
  <c r="AV77" i="1"/>
  <c r="BA27" i="4"/>
  <c r="BC27" i="4"/>
  <c r="BD13" i="1"/>
  <c r="BB13" i="1"/>
  <c r="BA79" i="1"/>
  <c r="BC79" i="1"/>
  <c r="BR160" i="1"/>
  <c r="BJ160" i="1" s="1"/>
  <c r="AR160" i="1"/>
  <c r="AP160" i="1"/>
  <c r="AQ15" i="6"/>
  <c r="BE15" i="6"/>
  <c r="BS15" i="6"/>
  <c r="AP37" i="1"/>
  <c r="BR37" i="1"/>
  <c r="BB37" i="1"/>
  <c r="BD37" i="1"/>
  <c r="BD97" i="1"/>
  <c r="AR97" i="1"/>
  <c r="AP97" i="1"/>
  <c r="BC67" i="1"/>
  <c r="BA67" i="1"/>
  <c r="BR134" i="1"/>
  <c r="BH134" i="1" s="1"/>
  <c r="AR134" i="1"/>
  <c r="BD134" i="1"/>
  <c r="BB134" i="1"/>
  <c r="AP134" i="1"/>
  <c r="AU178" i="1"/>
  <c r="CD164" i="1"/>
  <c r="CE164" i="1" s="1"/>
  <c r="CF164" i="1" s="1"/>
  <c r="BC89" i="1"/>
  <c r="BA89" i="1"/>
  <c r="BR172" i="1"/>
  <c r="AR172" i="1"/>
  <c r="BB172" i="1"/>
  <c r="AP172" i="1"/>
  <c r="BX83" i="1"/>
  <c r="BY83" i="1"/>
  <c r="BZ83" i="1" s="1"/>
  <c r="BO85" i="1"/>
  <c r="AP85" i="1"/>
  <c r="AR85" i="1"/>
  <c r="AN156" i="1"/>
  <c r="AV178" i="1"/>
  <c r="BA111" i="1"/>
  <c r="AN154" i="1"/>
  <c r="AU29" i="4"/>
  <c r="AW29" i="4"/>
  <c r="BR91" i="1"/>
  <c r="AP91" i="1"/>
  <c r="BD91" i="1"/>
  <c r="AR91" i="1"/>
  <c r="BY39" i="6"/>
  <c r="BZ39" i="6"/>
  <c r="CA39" i="6" s="1"/>
  <c r="AR144" i="1"/>
  <c r="AP144" i="1"/>
  <c r="BD33" i="1"/>
  <c r="AP33" i="1"/>
  <c r="BR33" i="1"/>
  <c r="BB33" i="1"/>
  <c r="BX45" i="1"/>
  <c r="BY45" i="1"/>
  <c r="BZ45" i="1" s="1"/>
  <c r="AP154" i="1"/>
  <c r="BR154" i="1"/>
  <c r="AQ33" i="1"/>
  <c r="AO33" i="1"/>
  <c r="BJ89" i="1"/>
  <c r="BB89" i="1"/>
  <c r="BY77" i="1"/>
  <c r="BZ77" i="1" s="1"/>
  <c r="BX77" i="1"/>
  <c r="BH178" i="1"/>
  <c r="CE25" i="6"/>
  <c r="CF25" i="6" s="1"/>
  <c r="CG25" i="6" s="1"/>
  <c r="AM113" i="1"/>
  <c r="AQ103" i="1"/>
  <c r="AR111" i="1"/>
  <c r="AP111" i="1"/>
  <c r="AR136" i="1"/>
  <c r="BB136" i="1"/>
  <c r="BD136" i="1"/>
  <c r="AP67" i="1"/>
  <c r="BB67" i="1"/>
  <c r="BY140" i="1"/>
  <c r="BZ140" i="1" s="1"/>
  <c r="BX140" i="1"/>
  <c r="BD162" i="1"/>
  <c r="AR162" i="1"/>
  <c r="AP162" i="1"/>
  <c r="BR162" i="1"/>
  <c r="BC172" i="1"/>
  <c r="BA172" i="1"/>
  <c r="BR79" i="1"/>
  <c r="BB79" i="1"/>
  <c r="BY31" i="1"/>
  <c r="BZ31" i="1" s="1"/>
  <c r="BX31" i="1"/>
  <c r="BX87" i="1"/>
  <c r="BY87" i="1"/>
  <c r="BZ87" i="1" s="1"/>
  <c r="BY115" i="1"/>
  <c r="BZ115" i="1" s="1"/>
  <c r="BX115" i="1"/>
  <c r="BY121" i="1"/>
  <c r="BZ121" i="1" s="1"/>
  <c r="BX121" i="1"/>
  <c r="BX17" i="1"/>
  <c r="BY17" i="1"/>
  <c r="BZ17" i="1" s="1"/>
  <c r="CB144" i="1"/>
  <c r="CC144" i="1"/>
  <c r="AO65" i="1"/>
  <c r="AQ65" i="1"/>
  <c r="AP79" i="1"/>
  <c r="BB142" i="1"/>
  <c r="AR39" i="1"/>
  <c r="CD150" i="1"/>
  <c r="CE150" i="1" s="1"/>
  <c r="CF150" i="1" s="1"/>
  <c r="AR43" i="4"/>
  <c r="BR43" i="4"/>
  <c r="BH43" i="4" s="1"/>
  <c r="BH160" i="1"/>
  <c r="BY162" i="1"/>
  <c r="BZ162" i="1" s="1"/>
  <c r="BX162" i="1"/>
  <c r="BI119" i="1"/>
  <c r="BC29" i="1"/>
  <c r="BA29" i="1"/>
  <c r="AX25" i="1"/>
  <c r="BJ25" i="1"/>
  <c r="CD17" i="1"/>
  <c r="CE17" i="1" s="1"/>
  <c r="CF17" i="1" s="1"/>
  <c r="AH39" i="4"/>
  <c r="AP47" i="4"/>
  <c r="BD47" i="4"/>
  <c r="AR47" i="4"/>
  <c r="AP113" i="1"/>
  <c r="BB113" i="1"/>
  <c r="BD113" i="1"/>
  <c r="BX105" i="1"/>
  <c r="BY105" i="1"/>
  <c r="BZ105" i="1" s="1"/>
  <c r="AP29" i="1"/>
  <c r="BR29" i="1"/>
  <c r="BB29" i="1"/>
  <c r="BX117" i="1"/>
  <c r="BY117" i="1"/>
  <c r="BZ117" i="1" s="1"/>
  <c r="CB43" i="1"/>
  <c r="CC43" i="1"/>
  <c r="CG23" i="1"/>
  <c r="BQ23" i="1" s="1"/>
  <c r="CB23" i="1"/>
  <c r="CD23" i="1" s="1"/>
  <c r="CE23" i="1" s="1"/>
  <c r="CF23" i="1" s="1"/>
  <c r="BY144" i="1"/>
  <c r="BZ144" i="1" s="1"/>
  <c r="BX144" i="1"/>
  <c r="BD154" i="1"/>
  <c r="CD142" i="1"/>
  <c r="CE142" i="1" s="1"/>
  <c r="CF142" i="1" s="1"/>
  <c r="BX79" i="1"/>
  <c r="BX95" i="1"/>
  <c r="BY95" i="1"/>
  <c r="BZ95" i="1" s="1"/>
  <c r="BW148" i="1"/>
  <c r="BW156" i="1"/>
  <c r="BX182" i="1"/>
  <c r="BY182" i="1"/>
  <c r="BZ182" i="1" s="1"/>
  <c r="BY130" i="1"/>
  <c r="BZ130" i="1" s="1"/>
  <c r="CD41" i="4"/>
  <c r="CE41" i="4" s="1"/>
  <c r="CF41" i="4" s="1"/>
  <c r="CC115" i="1"/>
  <c r="CB115" i="1"/>
  <c r="CG115" i="1"/>
  <c r="BQ115" i="1" s="1"/>
  <c r="BW65" i="1"/>
  <c r="BX142" i="1"/>
  <c r="BY142" i="1"/>
  <c r="BZ142" i="1" s="1"/>
  <c r="BY160" i="1"/>
  <c r="BZ160" i="1" s="1"/>
  <c r="BX160" i="1"/>
  <c r="AH21" i="1"/>
  <c r="BX41" i="1"/>
  <c r="BY41" i="1"/>
  <c r="BZ41" i="1" s="1"/>
  <c r="BY93" i="1"/>
  <c r="BZ93" i="1" s="1"/>
  <c r="BX93" i="1"/>
  <c r="BX81" i="1"/>
  <c r="BY81" i="1"/>
  <c r="BZ81" i="1" s="1"/>
  <c r="BW73" i="1"/>
  <c r="BW154" i="1"/>
  <c r="BB178" i="1"/>
  <c r="AR47" i="1"/>
  <c r="BC150" i="1"/>
  <c r="AH39" i="1"/>
  <c r="BY89" i="1"/>
  <c r="BZ89" i="1" s="1"/>
  <c r="BX13" i="1"/>
  <c r="BY13" i="1"/>
  <c r="BZ13" i="1" s="1"/>
  <c r="CG105" i="1"/>
  <c r="BQ105" i="1" s="1"/>
  <c r="CB105" i="1"/>
  <c r="CD105" i="1" s="1"/>
  <c r="CE105" i="1" s="1"/>
  <c r="CF105" i="1" s="1"/>
  <c r="BY146" i="1"/>
  <c r="BZ146" i="1" s="1"/>
  <c r="BX146" i="1"/>
  <c r="BW172" i="1"/>
  <c r="AQ21" i="1"/>
  <c r="CC184" i="1"/>
  <c r="CB184" i="1"/>
  <c r="CG184" i="1"/>
  <c r="BQ184" i="1" s="1"/>
  <c r="BB184" i="1" s="1"/>
  <c r="BY188" i="1"/>
  <c r="BZ188" i="1" s="1"/>
  <c r="BX188" i="1"/>
  <c r="BZ17" i="6"/>
  <c r="CA17" i="6" s="1"/>
  <c r="BY17" i="6"/>
  <c r="BP17" i="6" s="1"/>
  <c r="BO47" i="1"/>
  <c r="BJ43" i="6" l="1"/>
  <c r="BR21" i="6"/>
  <c r="AY43" i="6"/>
  <c r="AX43" i="6" s="1"/>
  <c r="BC43" i="6"/>
  <c r="AS43" i="6"/>
  <c r="AS37" i="6"/>
  <c r="AQ37" i="6"/>
  <c r="BS37" i="6"/>
  <c r="BC37" i="6"/>
  <c r="AR41" i="6"/>
  <c r="AP41" i="6"/>
  <c r="CE13" i="6"/>
  <c r="CF13" i="6" s="1"/>
  <c r="CG13" i="6" s="1"/>
  <c r="AQ43" i="6"/>
  <c r="CE35" i="6"/>
  <c r="CF35" i="6" s="1"/>
  <c r="CG35" i="6" s="1"/>
  <c r="AP45" i="6"/>
  <c r="BR87" i="1"/>
  <c r="AV87" i="1" s="1"/>
  <c r="BI39" i="1"/>
  <c r="BG39" i="1"/>
  <c r="BC69" i="1"/>
  <c r="BA69" i="1"/>
  <c r="BC77" i="1"/>
  <c r="BA77" i="1"/>
  <c r="BC142" i="1"/>
  <c r="BA142" i="1"/>
  <c r="BA132" i="1"/>
  <c r="BC132" i="1"/>
  <c r="AV113" i="1"/>
  <c r="BH113" i="1"/>
  <c r="CD111" i="1"/>
  <c r="CE111" i="1" s="1"/>
  <c r="CF111" i="1" s="1"/>
  <c r="AP27" i="1"/>
  <c r="BR27" i="1"/>
  <c r="BB27" i="1"/>
  <c r="AR27" i="1"/>
  <c r="BD27" i="1"/>
  <c r="AO150" i="1"/>
  <c r="AQ150" i="1"/>
  <c r="AV150" i="1"/>
  <c r="BH150" i="1"/>
  <c r="BJ150" i="1"/>
  <c r="CD152" i="1"/>
  <c r="CE152" i="1" s="1"/>
  <c r="CF152" i="1" s="1"/>
  <c r="AV69" i="1"/>
  <c r="BH69" i="1"/>
  <c r="AX69" i="1"/>
  <c r="BJ69" i="1"/>
  <c r="AM45" i="4"/>
  <c r="BD45" i="6"/>
  <c r="BB45" i="6"/>
  <c r="BA41" i="6"/>
  <c r="BR23" i="6"/>
  <c r="BI45" i="6"/>
  <c r="AY45" i="6"/>
  <c r="AW45" i="6"/>
  <c r="AT85" i="1"/>
  <c r="AS85" i="1"/>
  <c r="AM43" i="1"/>
  <c r="AN43" i="1"/>
  <c r="AV93" i="1"/>
  <c r="AX93" i="1"/>
  <c r="BH93" i="1"/>
  <c r="BJ93" i="1"/>
  <c r="AX144" i="1"/>
  <c r="AV144" i="1"/>
  <c r="BJ144" i="1"/>
  <c r="BH144" i="1"/>
  <c r="AX99" i="1"/>
  <c r="AY107" i="1"/>
  <c r="AZ119" i="1"/>
  <c r="AY119" i="1"/>
  <c r="AU150" i="1"/>
  <c r="AW150" i="1"/>
  <c r="AW65" i="1"/>
  <c r="AU65" i="1"/>
  <c r="BD140" i="1"/>
  <c r="BR140" i="1"/>
  <c r="AQ67" i="1"/>
  <c r="AO67" i="1"/>
  <c r="AO130" i="1"/>
  <c r="AQ130" i="1"/>
  <c r="BC39" i="1"/>
  <c r="BA39" i="1"/>
  <c r="AO19" i="1"/>
  <c r="AQ19" i="1"/>
  <c r="BG45" i="1"/>
  <c r="BI45" i="1"/>
  <c r="BG113" i="1"/>
  <c r="BI113" i="1"/>
  <c r="AP41" i="1"/>
  <c r="BR41" i="1"/>
  <c r="BA19" i="1"/>
  <c r="BC19" i="1"/>
  <c r="BF168" i="1"/>
  <c r="BE168" i="1"/>
  <c r="AX45" i="1"/>
  <c r="AW45" i="1" s="1"/>
  <c r="CD97" i="1"/>
  <c r="CE97" i="1" s="1"/>
  <c r="CF97" i="1" s="1"/>
  <c r="AX19" i="1"/>
  <c r="BH19" i="1"/>
  <c r="AV19" i="1"/>
  <c r="BJ19" i="1"/>
  <c r="AM188" i="1"/>
  <c r="AN188" i="1"/>
  <c r="BI107" i="1"/>
  <c r="BG107" i="1"/>
  <c r="BA144" i="1"/>
  <c r="BC144" i="1"/>
  <c r="BA33" i="4"/>
  <c r="BC33" i="4"/>
  <c r="BI39" i="4"/>
  <c r="AV33" i="4"/>
  <c r="AX33" i="4"/>
  <c r="BH33" i="4"/>
  <c r="BJ33" i="4"/>
  <c r="AQ23" i="4"/>
  <c r="AO23" i="4"/>
  <c r="AW31" i="4"/>
  <c r="AU31" i="4"/>
  <c r="AX15" i="4"/>
  <c r="BA31" i="4"/>
  <c r="BC31" i="4"/>
  <c r="BH23" i="4"/>
  <c r="BJ23" i="4"/>
  <c r="AV23" i="4"/>
  <c r="AX23" i="4"/>
  <c r="AN25" i="4"/>
  <c r="AQ35" i="4"/>
  <c r="AO35" i="4"/>
  <c r="BI35" i="4"/>
  <c r="BG35" i="4"/>
  <c r="AT35" i="4"/>
  <c r="AS35" i="4"/>
  <c r="BR31" i="6"/>
  <c r="CG31" i="6"/>
  <c r="BB33" i="6"/>
  <c r="BD33" i="6"/>
  <c r="BS39" i="6"/>
  <c r="BE39" i="6"/>
  <c r="AQ39" i="6"/>
  <c r="AS39" i="6"/>
  <c r="BC39" i="6"/>
  <c r="AP27" i="6"/>
  <c r="AR27" i="6"/>
  <c r="AO33" i="6"/>
  <c r="AN33" i="6"/>
  <c r="BS19" i="6"/>
  <c r="BC19" i="6"/>
  <c r="BE19" i="6"/>
  <c r="AS19" i="6"/>
  <c r="AQ19" i="6"/>
  <c r="BH45" i="6"/>
  <c r="BJ45" i="6"/>
  <c r="BR13" i="6"/>
  <c r="BE13" i="6" s="1"/>
  <c r="BF43" i="6"/>
  <c r="BG43" i="6"/>
  <c r="BD37" i="6"/>
  <c r="BB37" i="6"/>
  <c r="BI33" i="6"/>
  <c r="BK33" i="6"/>
  <c r="AY33" i="6"/>
  <c r="AW33" i="6"/>
  <c r="BB27" i="6"/>
  <c r="BD27" i="6"/>
  <c r="BC15" i="6"/>
  <c r="AS15" i="6"/>
  <c r="BI27" i="6"/>
  <c r="AW27" i="6"/>
  <c r="AY27" i="6"/>
  <c r="BK27" i="6"/>
  <c r="AQ79" i="1"/>
  <c r="AO79" i="1"/>
  <c r="AZ164" i="1"/>
  <c r="AY164" i="1"/>
  <c r="AO99" i="1"/>
  <c r="AQ99" i="1"/>
  <c r="AQ146" i="1"/>
  <c r="AO146" i="1"/>
  <c r="AQ109" i="1"/>
  <c r="AO109" i="1"/>
  <c r="AN117" i="1"/>
  <c r="AM117" i="1"/>
  <c r="AX170" i="1"/>
  <c r="BJ170" i="1"/>
  <c r="BH170" i="1"/>
  <c r="AV170" i="1"/>
  <c r="BC73" i="1"/>
  <c r="BA73" i="1"/>
  <c r="AV17" i="1"/>
  <c r="BH17" i="1"/>
  <c r="AX17" i="1"/>
  <c r="BJ17" i="1"/>
  <c r="BH123" i="1"/>
  <c r="AX123" i="1"/>
  <c r="AV123" i="1"/>
  <c r="BJ123" i="1"/>
  <c r="AQ123" i="1"/>
  <c r="AO123" i="1"/>
  <c r="BG99" i="1"/>
  <c r="BI99" i="1"/>
  <c r="AT101" i="1"/>
  <c r="AS101" i="1"/>
  <c r="AQ180" i="1"/>
  <c r="AO180" i="1"/>
  <c r="BA17" i="1"/>
  <c r="BC17" i="1"/>
  <c r="AO164" i="1"/>
  <c r="AQ164" i="1"/>
  <c r="AO132" i="1"/>
  <c r="AQ132" i="1"/>
  <c r="BC123" i="1"/>
  <c r="BA123" i="1"/>
  <c r="BJ87" i="1"/>
  <c r="AO71" i="1"/>
  <c r="AQ71" i="1"/>
  <c r="BH117" i="1"/>
  <c r="BJ117" i="1"/>
  <c r="AV117" i="1"/>
  <c r="AX117" i="1"/>
  <c r="BC180" i="1"/>
  <c r="BA180" i="1"/>
  <c r="AO73" i="1"/>
  <c r="AQ73" i="1"/>
  <c r="AV174" i="1"/>
  <c r="BJ174" i="1"/>
  <c r="BH174" i="1"/>
  <c r="AX174" i="1"/>
  <c r="BI35" i="1"/>
  <c r="BG35" i="1"/>
  <c r="AX71" i="1"/>
  <c r="AV71" i="1"/>
  <c r="AW67" i="1"/>
  <c r="AU67" i="1"/>
  <c r="BC174" i="1"/>
  <c r="BA174" i="1"/>
  <c r="AV188" i="1"/>
  <c r="BJ188" i="1"/>
  <c r="BH188" i="1"/>
  <c r="AX188" i="1"/>
  <c r="AZ15" i="1"/>
  <c r="AY15" i="1"/>
  <c r="BG67" i="1"/>
  <c r="BI67" i="1"/>
  <c r="AV15" i="1"/>
  <c r="BH15" i="1"/>
  <c r="AX15" i="1"/>
  <c r="BJ15" i="1"/>
  <c r="AX180" i="1"/>
  <c r="BH180" i="1"/>
  <c r="AV180" i="1"/>
  <c r="BJ180" i="1"/>
  <c r="AS107" i="1"/>
  <c r="AT107" i="1"/>
  <c r="AM77" i="1"/>
  <c r="AN77" i="1"/>
  <c r="AU13" i="1"/>
  <c r="AW13" i="1"/>
  <c r="BA121" i="1"/>
  <c r="BC121" i="1"/>
  <c r="AO152" i="1"/>
  <c r="AQ152" i="1"/>
  <c r="AO15" i="1"/>
  <c r="AQ15" i="1"/>
  <c r="AO174" i="1"/>
  <c r="AQ174" i="1"/>
  <c r="BA170" i="1"/>
  <c r="BC170" i="1"/>
  <c r="AV132" i="1"/>
  <c r="BJ132" i="1"/>
  <c r="BH132" i="1"/>
  <c r="AX132" i="1"/>
  <c r="BC146" i="1"/>
  <c r="BA146" i="1"/>
  <c r="AQ121" i="1"/>
  <c r="AO121" i="1"/>
  <c r="AX152" i="1"/>
  <c r="BH152" i="1"/>
  <c r="AV152" i="1"/>
  <c r="BJ152" i="1"/>
  <c r="AX73" i="1"/>
  <c r="BJ73" i="1"/>
  <c r="BH73" i="1"/>
  <c r="AV73" i="1"/>
  <c r="AQ17" i="1"/>
  <c r="AO17" i="1"/>
  <c r="AV164" i="1"/>
  <c r="BH164" i="1"/>
  <c r="BJ164" i="1"/>
  <c r="AX164" i="1"/>
  <c r="AX103" i="1"/>
  <c r="AV103" i="1"/>
  <c r="BC99" i="1"/>
  <c r="BA99" i="1"/>
  <c r="AV136" i="1"/>
  <c r="BJ136" i="1"/>
  <c r="BH136" i="1"/>
  <c r="AX136" i="1"/>
  <c r="BJ146" i="1"/>
  <c r="AX146" i="1"/>
  <c r="AV146" i="1"/>
  <c r="BH146" i="1"/>
  <c r="AX109" i="1"/>
  <c r="AV109" i="1"/>
  <c r="AX121" i="1"/>
  <c r="BH121" i="1"/>
  <c r="BJ121" i="1"/>
  <c r="AV121" i="1"/>
  <c r="AO170" i="1"/>
  <c r="AQ170" i="1"/>
  <c r="AZ87" i="1"/>
  <c r="AY87" i="1"/>
  <c r="AY25" i="4"/>
  <c r="AZ25" i="4"/>
  <c r="BC19" i="4"/>
  <c r="BA19" i="4"/>
  <c r="BH13" i="4"/>
  <c r="BJ13" i="4"/>
  <c r="AX13" i="4"/>
  <c r="AV13" i="4"/>
  <c r="AO13" i="4"/>
  <c r="AQ13" i="4"/>
  <c r="AQ15" i="4"/>
  <c r="AO15" i="4"/>
  <c r="BC17" i="4"/>
  <c r="BA17" i="4"/>
  <c r="BR41" i="4"/>
  <c r="AP41" i="4"/>
  <c r="AR41" i="4"/>
  <c r="BD41" i="4"/>
  <c r="BB41" i="4"/>
  <c r="AY45" i="4"/>
  <c r="AZ45" i="4"/>
  <c r="AV37" i="4"/>
  <c r="BH37" i="4"/>
  <c r="BJ37" i="4"/>
  <c r="AX37" i="4"/>
  <c r="AU37" i="4" s="1"/>
  <c r="CD15" i="4"/>
  <c r="CE15" i="4" s="1"/>
  <c r="CF15" i="4" s="1"/>
  <c r="AR21" i="4"/>
  <c r="BB21" i="4"/>
  <c r="BR21" i="4"/>
  <c r="BD21" i="4"/>
  <c r="AP21" i="4"/>
  <c r="BH15" i="4"/>
  <c r="AV15" i="4"/>
  <c r="AO37" i="4"/>
  <c r="AQ37" i="4"/>
  <c r="AU39" i="4"/>
  <c r="AW39" i="4"/>
  <c r="AM19" i="4"/>
  <c r="AN19" i="4"/>
  <c r="BC37" i="4"/>
  <c r="BA37" i="4"/>
  <c r="AV25" i="4"/>
  <c r="AX25" i="4"/>
  <c r="BJ25" i="4"/>
  <c r="BH25" i="4"/>
  <c r="BA13" i="4"/>
  <c r="BC13" i="4"/>
  <c r="BJ17" i="4"/>
  <c r="AX17" i="4"/>
  <c r="BH17" i="4"/>
  <c r="AV17" i="4"/>
  <c r="BG160" i="1"/>
  <c r="BI160" i="1"/>
  <c r="BC91" i="1"/>
  <c r="BA91" i="1"/>
  <c r="BC47" i="4"/>
  <c r="BA47" i="4"/>
  <c r="AP35" i="6"/>
  <c r="AR35" i="6"/>
  <c r="BC148" i="1"/>
  <c r="BA148" i="1"/>
  <c r="AQ172" i="1"/>
  <c r="AO172" i="1"/>
  <c r="AX154" i="1"/>
  <c r="AV154" i="1"/>
  <c r="BJ172" i="1"/>
  <c r="BH172" i="1"/>
  <c r="AX172" i="1"/>
  <c r="AV172" i="1"/>
  <c r="AX158" i="1"/>
  <c r="BJ158" i="1"/>
  <c r="BH158" i="1"/>
  <c r="AV158" i="1"/>
  <c r="AU97" i="1"/>
  <c r="AW97" i="1"/>
  <c r="BI75" i="1"/>
  <c r="BG75" i="1"/>
  <c r="BH91" i="1"/>
  <c r="AX91" i="1"/>
  <c r="AV91" i="1"/>
  <c r="BJ91" i="1"/>
  <c r="BC134" i="1"/>
  <c r="BA134" i="1"/>
  <c r="BC37" i="1"/>
  <c r="BA37" i="1"/>
  <c r="AY27" i="4"/>
  <c r="AZ27" i="4"/>
  <c r="BA31" i="1"/>
  <c r="BC31" i="1"/>
  <c r="BJ29" i="6"/>
  <c r="BH29" i="6"/>
  <c r="AQ75" i="1"/>
  <c r="AO75" i="1"/>
  <c r="AZ152" i="1"/>
  <c r="AY152" i="1"/>
  <c r="BI31" i="4"/>
  <c r="BG31" i="4"/>
  <c r="BI65" i="1"/>
  <c r="BG65" i="1"/>
  <c r="BR25" i="6"/>
  <c r="BA39" i="4"/>
  <c r="BC39" i="4"/>
  <c r="AW75" i="1"/>
  <c r="AU75" i="1"/>
  <c r="AO83" i="1"/>
  <c r="AQ83" i="1"/>
  <c r="BG156" i="1"/>
  <c r="BI156" i="1"/>
  <c r="AQ47" i="4"/>
  <c r="AO47" i="4"/>
  <c r="BI13" i="1"/>
  <c r="BG13" i="1"/>
  <c r="AV148" i="1"/>
  <c r="BJ148" i="1"/>
  <c r="AX148" i="1"/>
  <c r="BH148" i="1"/>
  <c r="AX29" i="1"/>
  <c r="BJ29" i="1"/>
  <c r="AV29" i="1"/>
  <c r="BH29" i="1"/>
  <c r="AX162" i="1"/>
  <c r="BH162" i="1"/>
  <c r="BJ162" i="1"/>
  <c r="AV162" i="1"/>
  <c r="AQ85" i="1"/>
  <c r="AO85" i="1"/>
  <c r="CD184" i="1"/>
  <c r="CE184" i="1" s="1"/>
  <c r="CF184" i="1" s="1"/>
  <c r="BB23" i="1"/>
  <c r="BD23" i="1"/>
  <c r="AR23" i="1"/>
  <c r="AP23" i="1"/>
  <c r="BR23" i="1"/>
  <c r="AQ162" i="1"/>
  <c r="AO162" i="1"/>
  <c r="AS29" i="4"/>
  <c r="AT29" i="4"/>
  <c r="BD85" i="1"/>
  <c r="BJ85" i="1"/>
  <c r="BH85" i="1"/>
  <c r="BB85" i="1"/>
  <c r="AZ89" i="1"/>
  <c r="AY89" i="1"/>
  <c r="AO134" i="1"/>
  <c r="AQ134" i="1"/>
  <c r="AO31" i="1"/>
  <c r="AQ31" i="1"/>
  <c r="BH81" i="1"/>
  <c r="AX81" i="1"/>
  <c r="BJ81" i="1"/>
  <c r="AV81" i="1"/>
  <c r="AQ41" i="1"/>
  <c r="AO41" i="1"/>
  <c r="AW15" i="4"/>
  <c r="AU15" i="4"/>
  <c r="AV45" i="4"/>
  <c r="AX45" i="4"/>
  <c r="BH45" i="4"/>
  <c r="BJ45" i="4"/>
  <c r="BC75" i="1"/>
  <c r="BA75" i="1"/>
  <c r="BB43" i="6"/>
  <c r="BD43" i="6"/>
  <c r="BA101" i="1"/>
  <c r="BC101" i="1"/>
  <c r="BA29" i="6"/>
  <c r="AZ29" i="6"/>
  <c r="AX41" i="6"/>
  <c r="AV41" i="6"/>
  <c r="AX83" i="1"/>
  <c r="BH83" i="1"/>
  <c r="AV83" i="1"/>
  <c r="BJ83" i="1"/>
  <c r="AW156" i="1"/>
  <c r="AU156" i="1"/>
  <c r="BC33" i="1"/>
  <c r="BA33" i="1"/>
  <c r="BD35" i="6"/>
  <c r="BB35" i="6"/>
  <c r="BB105" i="1"/>
  <c r="AR105" i="1"/>
  <c r="BD105" i="1"/>
  <c r="BR105" i="1"/>
  <c r="AP105" i="1"/>
  <c r="AR29" i="6"/>
  <c r="AP29" i="6"/>
  <c r="BA41" i="1"/>
  <c r="BC41" i="1"/>
  <c r="BC71" i="1"/>
  <c r="BA71" i="1"/>
  <c r="BA182" i="1"/>
  <c r="BC182" i="1"/>
  <c r="BY73" i="1"/>
  <c r="BZ73" i="1" s="1"/>
  <c r="BX73" i="1"/>
  <c r="AN21" i="1"/>
  <c r="AM21" i="1"/>
  <c r="CD43" i="1"/>
  <c r="CE43" i="1" s="1"/>
  <c r="CF43" i="1" s="1"/>
  <c r="AN65" i="1"/>
  <c r="AM65" i="1"/>
  <c r="BH79" i="1"/>
  <c r="AV79" i="1"/>
  <c r="BJ79" i="1"/>
  <c r="AX79" i="1"/>
  <c r="BA162" i="1"/>
  <c r="BC162" i="1"/>
  <c r="AQ136" i="1"/>
  <c r="AO136" i="1"/>
  <c r="AO144" i="1"/>
  <c r="AQ144" i="1"/>
  <c r="AX134" i="1"/>
  <c r="AV134" i="1"/>
  <c r="BJ134" i="1"/>
  <c r="AX37" i="1"/>
  <c r="BJ37" i="1"/>
  <c r="BH37" i="1"/>
  <c r="AV37" i="1"/>
  <c r="AQ160" i="1"/>
  <c r="AO160" i="1"/>
  <c r="AW111" i="1"/>
  <c r="AU111" i="1"/>
  <c r="BE29" i="4"/>
  <c r="BF29" i="4"/>
  <c r="AV29" i="6"/>
  <c r="AX29" i="6"/>
  <c r="AQ81" i="1"/>
  <c r="AO81" i="1"/>
  <c r="AX19" i="4"/>
  <c r="AV19" i="4"/>
  <c r="BJ19" i="4"/>
  <c r="BH19" i="4"/>
  <c r="AS31" i="6"/>
  <c r="BE31" i="6"/>
  <c r="AQ31" i="6"/>
  <c r="BC31" i="6"/>
  <c r="BS31" i="6"/>
  <c r="AO39" i="4"/>
  <c r="AQ39" i="4"/>
  <c r="BI15" i="4"/>
  <c r="BG15" i="4"/>
  <c r="BC65" i="1"/>
  <c r="BA65" i="1"/>
  <c r="BG130" i="1"/>
  <c r="BI130" i="1"/>
  <c r="AZ21" i="1"/>
  <c r="AY21" i="1"/>
  <c r="BH41" i="6"/>
  <c r="BJ41" i="6"/>
  <c r="AW186" i="1"/>
  <c r="AU186" i="1"/>
  <c r="BA109" i="1"/>
  <c r="BC109" i="1"/>
  <c r="AY172" i="1"/>
  <c r="AZ172" i="1"/>
  <c r="AO97" i="1"/>
  <c r="AQ97" i="1"/>
  <c r="AV176" i="1"/>
  <c r="AX176" i="1"/>
  <c r="BH176" i="1"/>
  <c r="BJ176" i="1"/>
  <c r="BC103" i="1"/>
  <c r="BA103" i="1"/>
  <c r="BX154" i="1"/>
  <c r="BY154" i="1"/>
  <c r="BZ154" i="1" s="1"/>
  <c r="AQ39" i="1"/>
  <c r="AO39" i="1"/>
  <c r="BC13" i="1"/>
  <c r="BA13" i="1"/>
  <c r="AU99" i="1"/>
  <c r="AW99" i="1"/>
  <c r="AY15" i="4"/>
  <c r="AZ15" i="4"/>
  <c r="AX166" i="1"/>
  <c r="BJ166" i="1"/>
  <c r="AV166" i="1"/>
  <c r="BH166" i="1"/>
  <c r="AS17" i="6"/>
  <c r="AQ17" i="6"/>
  <c r="BS17" i="6"/>
  <c r="BI17" i="6" s="1"/>
  <c r="BE23" i="6"/>
  <c r="BS23" i="6"/>
  <c r="BC23" i="6"/>
  <c r="AS23" i="6"/>
  <c r="AQ23" i="6"/>
  <c r="BC136" i="1"/>
  <c r="BA136" i="1"/>
  <c r="BB47" i="1"/>
  <c r="BD47" i="1"/>
  <c r="BH47" i="1"/>
  <c r="BJ47" i="1"/>
  <c r="BY172" i="1"/>
  <c r="BZ172" i="1" s="1"/>
  <c r="BX172" i="1"/>
  <c r="AX160" i="1"/>
  <c r="AV160" i="1"/>
  <c r="AV31" i="1"/>
  <c r="BJ31" i="1"/>
  <c r="BH31" i="1"/>
  <c r="AX31" i="1"/>
  <c r="AU47" i="4"/>
  <c r="AW47" i="4"/>
  <c r="BA81" i="1"/>
  <c r="BC81" i="1"/>
  <c r="BF47" i="4"/>
  <c r="BE47" i="4"/>
  <c r="AY158" i="1"/>
  <c r="AZ158" i="1"/>
  <c r="AP43" i="6"/>
  <c r="AR43" i="6"/>
  <c r="BC188" i="1"/>
  <c r="BA188" i="1"/>
  <c r="AN87" i="1"/>
  <c r="AM87" i="1"/>
  <c r="AM95" i="1"/>
  <c r="AN95" i="1"/>
  <c r="AP115" i="1"/>
  <c r="BB115" i="1"/>
  <c r="BR115" i="1"/>
  <c r="BD115" i="1"/>
  <c r="AR115" i="1"/>
  <c r="AY29" i="1"/>
  <c r="AZ29" i="1"/>
  <c r="AO140" i="1"/>
  <c r="AQ140" i="1"/>
  <c r="BG142" i="1"/>
  <c r="BI142" i="1"/>
  <c r="BB186" i="1"/>
  <c r="BD186" i="1"/>
  <c r="BJ186" i="1"/>
  <c r="BH186" i="1"/>
  <c r="BF119" i="1"/>
  <c r="BE119" i="1"/>
  <c r="AM17" i="4"/>
  <c r="AN17" i="4"/>
  <c r="BE111" i="1"/>
  <c r="BF111" i="1"/>
  <c r="AW130" i="1"/>
  <c r="AU130" i="1"/>
  <c r="BI25" i="1"/>
  <c r="BG25" i="1"/>
  <c r="BH154" i="1"/>
  <c r="AU25" i="1"/>
  <c r="AW25" i="1"/>
  <c r="AX43" i="4"/>
  <c r="AV43" i="4"/>
  <c r="AW37" i="4"/>
  <c r="AO111" i="1"/>
  <c r="AQ111" i="1"/>
  <c r="BI89" i="1"/>
  <c r="BG89" i="1"/>
  <c r="BJ33" i="1"/>
  <c r="BH33" i="1"/>
  <c r="AV33" i="1"/>
  <c r="AX33" i="1"/>
  <c r="AZ67" i="1"/>
  <c r="AY67" i="1"/>
  <c r="BK15" i="6"/>
  <c r="AW15" i="6"/>
  <c r="BI15" i="6"/>
  <c r="AY15" i="6"/>
  <c r="AZ79" i="1"/>
  <c r="AY79" i="1"/>
  <c r="AW77" i="1"/>
  <c r="AU77" i="1"/>
  <c r="AN93" i="1"/>
  <c r="AM93" i="1"/>
  <c r="AS113" i="1"/>
  <c r="AT113" i="1"/>
  <c r="BI27" i="4"/>
  <c r="BG27" i="4"/>
  <c r="AO176" i="1"/>
  <c r="AQ176" i="1"/>
  <c r="AM31" i="4"/>
  <c r="AN31" i="4"/>
  <c r="BG97" i="1"/>
  <c r="BI97" i="1"/>
  <c r="AQ166" i="1"/>
  <c r="AO166" i="1"/>
  <c r="BJ43" i="4"/>
  <c r="BH182" i="1"/>
  <c r="AX182" i="1"/>
  <c r="AV182" i="1"/>
  <c r="BJ182" i="1"/>
  <c r="AZ117" i="1"/>
  <c r="AY117" i="1"/>
  <c r="AQ186" i="1"/>
  <c r="AO186" i="1"/>
  <c r="BG103" i="1"/>
  <c r="BI103" i="1"/>
  <c r="AM148" i="1"/>
  <c r="AN148" i="1"/>
  <c r="BY148" i="1"/>
  <c r="BZ148" i="1" s="1"/>
  <c r="BX148" i="1"/>
  <c r="AM33" i="1"/>
  <c r="AN33" i="1"/>
  <c r="BC93" i="1"/>
  <c r="BA93" i="1"/>
  <c r="BF77" i="1"/>
  <c r="BE77" i="1"/>
  <c r="BA130" i="1"/>
  <c r="BC130" i="1"/>
  <c r="AR184" i="1"/>
  <c r="AP184" i="1"/>
  <c r="BD184" i="1"/>
  <c r="BR184" i="1"/>
  <c r="BA97" i="1"/>
  <c r="BC97" i="1"/>
  <c r="BG101" i="1"/>
  <c r="BI101" i="1"/>
  <c r="BA43" i="4"/>
  <c r="BC43" i="4"/>
  <c r="BG109" i="1"/>
  <c r="BI109" i="1"/>
  <c r="CD115" i="1"/>
  <c r="CE115" i="1" s="1"/>
  <c r="CF115" i="1" s="1"/>
  <c r="BC17" i="6"/>
  <c r="BE17" i="6"/>
  <c r="BA154" i="1"/>
  <c r="BC154" i="1"/>
  <c r="BA113" i="1"/>
  <c r="BC113" i="1"/>
  <c r="AZ150" i="1"/>
  <c r="AY150" i="1"/>
  <c r="AQ47" i="1"/>
  <c r="AO47" i="1"/>
  <c r="BX65" i="1"/>
  <c r="BY65" i="1"/>
  <c r="BZ65" i="1" s="1"/>
  <c r="BX156" i="1"/>
  <c r="BY156" i="1"/>
  <c r="BZ156" i="1" s="1"/>
  <c r="BJ154" i="1"/>
  <c r="AQ43" i="4"/>
  <c r="AO43" i="4"/>
  <c r="CD144" i="1"/>
  <c r="CE144" i="1" s="1"/>
  <c r="CF144" i="1" s="1"/>
  <c r="AM103" i="1"/>
  <c r="AN103" i="1"/>
  <c r="AQ91" i="1"/>
  <c r="AO91" i="1"/>
  <c r="BB15" i="6"/>
  <c r="BD15" i="6"/>
  <c r="AW35" i="6"/>
  <c r="BK35" i="6"/>
  <c r="AY35" i="6"/>
  <c r="BI35" i="6"/>
  <c r="AY160" i="1"/>
  <c r="AZ160" i="1"/>
  <c r="AN29" i="1"/>
  <c r="AM29" i="1"/>
  <c r="BA176" i="1"/>
  <c r="BC176" i="1"/>
  <c r="BG71" i="1"/>
  <c r="BI71" i="1"/>
  <c r="BA166" i="1"/>
  <c r="BC166" i="1"/>
  <c r="BE39" i="4"/>
  <c r="BF39" i="4"/>
  <c r="AS95" i="1"/>
  <c r="AT95" i="1"/>
  <c r="BC83" i="1"/>
  <c r="BA83" i="1"/>
  <c r="AQ182" i="1"/>
  <c r="AO182" i="1"/>
  <c r="AY37" i="6" l="1"/>
  <c r="BK37" i="6"/>
  <c r="BI37" i="6"/>
  <c r="AW37" i="6"/>
  <c r="AS13" i="6"/>
  <c r="BS13" i="6"/>
  <c r="AP37" i="6"/>
  <c r="AR37" i="6"/>
  <c r="BC13" i="6"/>
  <c r="AQ13" i="6"/>
  <c r="AV43" i="6"/>
  <c r="AN41" i="6"/>
  <c r="AO41" i="6"/>
  <c r="AS21" i="6"/>
  <c r="BC21" i="6"/>
  <c r="BS21" i="6"/>
  <c r="AQ21" i="6"/>
  <c r="BE21" i="6"/>
  <c r="BK17" i="6"/>
  <c r="BI150" i="1"/>
  <c r="BG150" i="1"/>
  <c r="BH27" i="1"/>
  <c r="AV27" i="1"/>
  <c r="AX27" i="1"/>
  <c r="BJ27" i="1"/>
  <c r="AZ142" i="1"/>
  <c r="AY142" i="1"/>
  <c r="AY77" i="1"/>
  <c r="AZ77" i="1"/>
  <c r="BI69" i="1"/>
  <c r="BG69" i="1"/>
  <c r="AN150" i="1"/>
  <c r="AM150" i="1"/>
  <c r="AU45" i="1"/>
  <c r="AU69" i="1"/>
  <c r="AW69" i="1"/>
  <c r="AZ69" i="1"/>
  <c r="AY69" i="1"/>
  <c r="BC27" i="1"/>
  <c r="BA27" i="1"/>
  <c r="AY132" i="1"/>
  <c r="AZ132" i="1"/>
  <c r="AO27" i="1"/>
  <c r="AQ27" i="1"/>
  <c r="BF39" i="1"/>
  <c r="BE39" i="1"/>
  <c r="BH87" i="1"/>
  <c r="AX87" i="1"/>
  <c r="AX45" i="6"/>
  <c r="AV45" i="6"/>
  <c r="AT43" i="6"/>
  <c r="AU43" i="6"/>
  <c r="AZ45" i="6"/>
  <c r="BA45" i="6"/>
  <c r="AZ144" i="1"/>
  <c r="AY144" i="1"/>
  <c r="BI19" i="1"/>
  <c r="BG19" i="1"/>
  <c r="AM19" i="1"/>
  <c r="AN19" i="1"/>
  <c r="AV140" i="1"/>
  <c r="BJ140" i="1"/>
  <c r="AX140" i="1"/>
  <c r="BH140" i="1"/>
  <c r="AU93" i="1"/>
  <c r="AW93" i="1"/>
  <c r="AY19" i="1"/>
  <c r="AZ19" i="1"/>
  <c r="BA140" i="1"/>
  <c r="BC140" i="1"/>
  <c r="AX41" i="1"/>
  <c r="BJ41" i="1"/>
  <c r="AV41" i="1"/>
  <c r="BH41" i="1"/>
  <c r="AU19" i="1"/>
  <c r="AW19" i="1"/>
  <c r="AZ39" i="1"/>
  <c r="AY39" i="1"/>
  <c r="AS65" i="1"/>
  <c r="AT65" i="1"/>
  <c r="BG144" i="1"/>
  <c r="BI144" i="1"/>
  <c r="BF113" i="1"/>
  <c r="BE113" i="1"/>
  <c r="AN130" i="1"/>
  <c r="AM130" i="1"/>
  <c r="AT150" i="1"/>
  <c r="AS150" i="1"/>
  <c r="BE107" i="1"/>
  <c r="BF107" i="1"/>
  <c r="AU144" i="1"/>
  <c r="AW144" i="1"/>
  <c r="BF45" i="1"/>
  <c r="BE45" i="1"/>
  <c r="BG93" i="1"/>
  <c r="BI93" i="1"/>
  <c r="AM67" i="1"/>
  <c r="AN67" i="1"/>
  <c r="BI23" i="4"/>
  <c r="BG23" i="4"/>
  <c r="AN23" i="4"/>
  <c r="AM23" i="4"/>
  <c r="BE35" i="4"/>
  <c r="BF35" i="4"/>
  <c r="BI33" i="4"/>
  <c r="BG33" i="4"/>
  <c r="AU33" i="4"/>
  <c r="AW33" i="4"/>
  <c r="AN35" i="4"/>
  <c r="AM35" i="4"/>
  <c r="AU23" i="4"/>
  <c r="AW23" i="4"/>
  <c r="AT31" i="4"/>
  <c r="AS31" i="4"/>
  <c r="AY33" i="4"/>
  <c r="AZ33" i="4"/>
  <c r="AZ31" i="4"/>
  <c r="AY31" i="4"/>
  <c r="AZ37" i="6"/>
  <c r="BA37" i="6"/>
  <c r="AP15" i="6"/>
  <c r="N15" i="6" s="1"/>
  <c r="AR15" i="6"/>
  <c r="BD39" i="6"/>
  <c r="BB39" i="6"/>
  <c r="AP19" i="6"/>
  <c r="AR19" i="6"/>
  <c r="AO27" i="6"/>
  <c r="AN27" i="6"/>
  <c r="AW39" i="6"/>
  <c r="AY39" i="6"/>
  <c r="BK39" i="6"/>
  <c r="BI39" i="6"/>
  <c r="AX33" i="6"/>
  <c r="AV33" i="6"/>
  <c r="BF45" i="6"/>
  <c r="BG45" i="6"/>
  <c r="BB19" i="6"/>
  <c r="N19" i="6" s="1"/>
  <c r="BD19" i="6"/>
  <c r="BA33" i="6"/>
  <c r="AZ33" i="6"/>
  <c r="BJ27" i="6"/>
  <c r="BH27" i="6"/>
  <c r="BH33" i="6"/>
  <c r="BJ33" i="6"/>
  <c r="AX27" i="6"/>
  <c r="AV27" i="6"/>
  <c r="BK19" i="6"/>
  <c r="AY19" i="6"/>
  <c r="BI19" i="6"/>
  <c r="AW19" i="6"/>
  <c r="AP39" i="6"/>
  <c r="AR39" i="6"/>
  <c r="AZ27" i="6"/>
  <c r="BA27" i="6"/>
  <c r="AW146" i="1"/>
  <c r="AU146" i="1"/>
  <c r="AY170" i="1"/>
  <c r="AZ170" i="1"/>
  <c r="AZ121" i="1"/>
  <c r="AY121" i="1"/>
  <c r="BI180" i="1"/>
  <c r="BG180" i="1"/>
  <c r="BF67" i="1"/>
  <c r="BE67" i="1"/>
  <c r="AU174" i="1"/>
  <c r="AW174" i="1"/>
  <c r="AW117" i="1"/>
  <c r="AU117" i="1"/>
  <c r="BI87" i="1"/>
  <c r="BG87" i="1"/>
  <c r="AM164" i="1"/>
  <c r="AN164" i="1"/>
  <c r="AW123" i="1"/>
  <c r="AU123" i="1"/>
  <c r="AU121" i="1"/>
  <c r="AW121" i="1"/>
  <c r="BI146" i="1"/>
  <c r="BG146" i="1"/>
  <c r="AU103" i="1"/>
  <c r="AW103" i="1"/>
  <c r="AN121" i="1"/>
  <c r="AM121" i="1"/>
  <c r="AZ174" i="1"/>
  <c r="AY174" i="1"/>
  <c r="AN146" i="1"/>
  <c r="AM146" i="1"/>
  <c r="AT45" i="1"/>
  <c r="AS45" i="1"/>
  <c r="AU136" i="1"/>
  <c r="AW136" i="1"/>
  <c r="AU164" i="1"/>
  <c r="AW164" i="1"/>
  <c r="BG73" i="1"/>
  <c r="BI73" i="1"/>
  <c r="AN174" i="1"/>
  <c r="AM174" i="1"/>
  <c r="AT13" i="1"/>
  <c r="AS13" i="1"/>
  <c r="BG174" i="1"/>
  <c r="BI174" i="1"/>
  <c r="BI117" i="1"/>
  <c r="BG117" i="1"/>
  <c r="BE99" i="1"/>
  <c r="BF99" i="1"/>
  <c r="BI17" i="1"/>
  <c r="BG17" i="1"/>
  <c r="BI170" i="1"/>
  <c r="BG170" i="1"/>
  <c r="AN99" i="1"/>
  <c r="AM99" i="1"/>
  <c r="BG164" i="1"/>
  <c r="BI164" i="1"/>
  <c r="AU73" i="1"/>
  <c r="AW73" i="1"/>
  <c r="AZ146" i="1"/>
  <c r="AY146" i="1"/>
  <c r="AW180" i="1"/>
  <c r="AU180" i="1"/>
  <c r="AS67" i="1"/>
  <c r="AT67" i="1"/>
  <c r="AW17" i="1"/>
  <c r="AU17" i="1"/>
  <c r="AW170" i="1"/>
  <c r="AU170" i="1"/>
  <c r="AN170" i="1"/>
  <c r="AM170" i="1"/>
  <c r="BI136" i="1"/>
  <c r="BG136" i="1"/>
  <c r="BG152" i="1"/>
  <c r="BI152" i="1"/>
  <c r="AU132" i="1"/>
  <c r="AW132" i="1"/>
  <c r="AM15" i="1"/>
  <c r="AN15" i="1"/>
  <c r="BG15" i="1"/>
  <c r="BI15" i="1"/>
  <c r="AW188" i="1"/>
  <c r="AU188" i="1"/>
  <c r="AN73" i="1"/>
  <c r="AM73" i="1"/>
  <c r="AY17" i="1"/>
  <c r="AZ17" i="1"/>
  <c r="AW109" i="1"/>
  <c r="AU109" i="1"/>
  <c r="AW15" i="1"/>
  <c r="AU15" i="1"/>
  <c r="AU71" i="1"/>
  <c r="AW71" i="1"/>
  <c r="AY123" i="1"/>
  <c r="AZ123" i="1"/>
  <c r="AN123" i="1"/>
  <c r="AM123" i="1"/>
  <c r="BI132" i="1"/>
  <c r="BG132" i="1"/>
  <c r="AN152" i="1"/>
  <c r="AM152" i="1"/>
  <c r="BG188" i="1"/>
  <c r="BI188" i="1"/>
  <c r="AN71" i="1"/>
  <c r="AM71" i="1"/>
  <c r="AN132" i="1"/>
  <c r="AM132" i="1"/>
  <c r="BI123" i="1"/>
  <c r="BG123" i="1"/>
  <c r="BI121" i="1"/>
  <c r="BG121" i="1"/>
  <c r="AY99" i="1"/>
  <c r="AZ99" i="1"/>
  <c r="AN17" i="1"/>
  <c r="AM17" i="1"/>
  <c r="AU152" i="1"/>
  <c r="AW152" i="1"/>
  <c r="BF35" i="1"/>
  <c r="BE35" i="1"/>
  <c r="AZ180" i="1"/>
  <c r="AY180" i="1"/>
  <c r="AM180" i="1"/>
  <c r="AN180" i="1"/>
  <c r="AZ73" i="1"/>
  <c r="AY73" i="1"/>
  <c r="AM109" i="1"/>
  <c r="AN109" i="1"/>
  <c r="AN79" i="1"/>
  <c r="AM79" i="1"/>
  <c r="BI37" i="4"/>
  <c r="BG37" i="4"/>
  <c r="AS39" i="4"/>
  <c r="AT39" i="4"/>
  <c r="AX41" i="4"/>
  <c r="BJ41" i="4"/>
  <c r="BH41" i="4"/>
  <c r="AV41" i="4"/>
  <c r="AW13" i="4"/>
  <c r="AU13" i="4"/>
  <c r="BG13" i="4"/>
  <c r="BI13" i="4"/>
  <c r="AU25" i="4"/>
  <c r="AW25" i="4"/>
  <c r="AX21" i="4"/>
  <c r="BH21" i="4"/>
  <c r="BJ21" i="4"/>
  <c r="AV21" i="4"/>
  <c r="AZ17" i="4"/>
  <c r="AY17" i="4"/>
  <c r="BG25" i="4"/>
  <c r="BI25" i="4"/>
  <c r="BC21" i="4"/>
  <c r="BA21" i="4"/>
  <c r="AU17" i="4"/>
  <c r="AW17" i="4"/>
  <c r="AM37" i="4"/>
  <c r="AN37" i="4"/>
  <c r="AO21" i="4"/>
  <c r="AQ21" i="4"/>
  <c r="AN15" i="4"/>
  <c r="AM15" i="4"/>
  <c r="AY19" i="4"/>
  <c r="AZ19" i="4"/>
  <c r="BI17" i="4"/>
  <c r="BG17" i="4"/>
  <c r="AZ37" i="4"/>
  <c r="AY37" i="4"/>
  <c r="BA41" i="4"/>
  <c r="BC41" i="4"/>
  <c r="AM13" i="4"/>
  <c r="AN13" i="4"/>
  <c r="AZ13" i="4"/>
  <c r="AY13" i="4"/>
  <c r="AO41" i="4"/>
  <c r="AQ41" i="4"/>
  <c r="BE15" i="4"/>
  <c r="BF15" i="4"/>
  <c r="AY166" i="1"/>
  <c r="AZ166" i="1"/>
  <c r="AU182" i="1"/>
  <c r="AW182" i="1"/>
  <c r="AN140" i="1"/>
  <c r="AM140" i="1"/>
  <c r="AY103" i="1"/>
  <c r="AZ103" i="1"/>
  <c r="AN136" i="1"/>
  <c r="AM136" i="1"/>
  <c r="AS156" i="1"/>
  <c r="AT156" i="1"/>
  <c r="AT41" i="6"/>
  <c r="AU41" i="6"/>
  <c r="AY75" i="1"/>
  <c r="AZ75" i="1"/>
  <c r="AT97" i="1"/>
  <c r="AS97" i="1"/>
  <c r="AZ109" i="1"/>
  <c r="AY109" i="1"/>
  <c r="BI19" i="4"/>
  <c r="BG19" i="4"/>
  <c r="AY162" i="1"/>
  <c r="AZ162" i="1"/>
  <c r="BG45" i="4"/>
  <c r="BI45" i="4"/>
  <c r="BF31" i="4"/>
  <c r="BE31" i="4"/>
  <c r="BF71" i="1"/>
  <c r="BE71" i="1"/>
  <c r="AN85" i="1"/>
  <c r="AM85" i="1"/>
  <c r="BI91" i="1"/>
  <c r="BG91" i="1"/>
  <c r="BJ35" i="6"/>
  <c r="BH35" i="6"/>
  <c r="BH17" i="6"/>
  <c r="BJ17" i="6"/>
  <c r="AQ184" i="1"/>
  <c r="AO184" i="1"/>
  <c r="AM186" i="1"/>
  <c r="AN186" i="1"/>
  <c r="AT130" i="1"/>
  <c r="AS130" i="1"/>
  <c r="BG186" i="1"/>
  <c r="BI186" i="1"/>
  <c r="BI31" i="1"/>
  <c r="BG31" i="1"/>
  <c r="BC47" i="1"/>
  <c r="BA47" i="1"/>
  <c r="BB23" i="6"/>
  <c r="N23" i="6" s="1"/>
  <c r="BD23" i="6"/>
  <c r="AW176" i="1"/>
  <c r="AU176" i="1"/>
  <c r="BI31" i="6"/>
  <c r="AY31" i="6"/>
  <c r="AW31" i="6"/>
  <c r="BK31" i="6"/>
  <c r="AW19" i="4"/>
  <c r="AU19" i="4"/>
  <c r="AT111" i="1"/>
  <c r="AS111" i="1"/>
  <c r="AU79" i="1"/>
  <c r="AW79" i="1"/>
  <c r="BI83" i="1"/>
  <c r="BG83" i="1"/>
  <c r="AZ101" i="1"/>
  <c r="AY101" i="1"/>
  <c r="AW45" i="4"/>
  <c r="AU45" i="4"/>
  <c r="AU81" i="1"/>
  <c r="AW81" i="1"/>
  <c r="AX23" i="1"/>
  <c r="AV23" i="1"/>
  <c r="BH23" i="1"/>
  <c r="BJ23" i="1"/>
  <c r="AY39" i="4"/>
  <c r="AZ39" i="4"/>
  <c r="AW154" i="1"/>
  <c r="AU154" i="1"/>
  <c r="AZ47" i="4"/>
  <c r="AY47" i="4"/>
  <c r="AV184" i="1"/>
  <c r="AX184" i="1"/>
  <c r="BH184" i="1"/>
  <c r="BJ184" i="1"/>
  <c r="AY13" i="1"/>
  <c r="AZ13" i="1"/>
  <c r="AW31" i="1"/>
  <c r="AU31" i="1"/>
  <c r="AY71" i="1"/>
  <c r="AZ71" i="1"/>
  <c r="BG29" i="1"/>
  <c r="BI29" i="1"/>
  <c r="AV35" i="6"/>
  <c r="AX35" i="6"/>
  <c r="AY43" i="4"/>
  <c r="AZ43" i="4"/>
  <c r="AU166" i="1"/>
  <c r="AW166" i="1"/>
  <c r="AW29" i="1"/>
  <c r="AU29" i="1"/>
  <c r="AZ83" i="1"/>
  <c r="AY83" i="1"/>
  <c r="BE101" i="1"/>
  <c r="BF101" i="1"/>
  <c r="AN166" i="1"/>
  <c r="AM166" i="1"/>
  <c r="BJ15" i="6"/>
  <c r="BH15" i="6"/>
  <c r="BG33" i="1"/>
  <c r="BI33" i="1"/>
  <c r="AW43" i="4"/>
  <c r="AU43" i="4"/>
  <c r="BC186" i="1"/>
  <c r="BA186" i="1"/>
  <c r="AO115" i="1"/>
  <c r="AQ115" i="1"/>
  <c r="AY17" i="6"/>
  <c r="AW17" i="6"/>
  <c r="AM39" i="1"/>
  <c r="AN39" i="1"/>
  <c r="AS186" i="1"/>
  <c r="AT186" i="1"/>
  <c r="AW134" i="1"/>
  <c r="AU134" i="1"/>
  <c r="BG79" i="1"/>
  <c r="BI79" i="1"/>
  <c r="AZ35" i="6"/>
  <c r="BA35" i="6"/>
  <c r="BI162" i="1"/>
  <c r="BG162" i="1"/>
  <c r="AM47" i="4"/>
  <c r="AN47" i="4"/>
  <c r="AW91" i="1"/>
  <c r="AU91" i="1"/>
  <c r="BG158" i="1"/>
  <c r="BI158" i="1"/>
  <c r="BF103" i="1"/>
  <c r="BE103" i="1"/>
  <c r="AZ31" i="1"/>
  <c r="AY31" i="1"/>
  <c r="BA184" i="1"/>
  <c r="BC184" i="1"/>
  <c r="AU33" i="1"/>
  <c r="AW33" i="1"/>
  <c r="BI47" i="1"/>
  <c r="BG47" i="1"/>
  <c r="BG176" i="1"/>
  <c r="BI176" i="1"/>
  <c r="BE130" i="1"/>
  <c r="BF130" i="1"/>
  <c r="AU37" i="1"/>
  <c r="AW37" i="1"/>
  <c r="BI172" i="1"/>
  <c r="BG172" i="1"/>
  <c r="BG134" i="1"/>
  <c r="BI134" i="1"/>
  <c r="AY41" i="1"/>
  <c r="AZ41" i="1"/>
  <c r="BI81" i="1"/>
  <c r="BG81" i="1"/>
  <c r="BF13" i="1"/>
  <c r="BE13" i="1"/>
  <c r="BB17" i="6"/>
  <c r="N17" i="6" s="1"/>
  <c r="BD17" i="6"/>
  <c r="AZ15" i="6"/>
  <c r="BA15" i="6"/>
  <c r="AM176" i="1"/>
  <c r="AN176" i="1"/>
  <c r="AS25" i="1"/>
  <c r="AT25" i="1"/>
  <c r="BC115" i="1"/>
  <c r="BA115" i="1"/>
  <c r="AZ81" i="1"/>
  <c r="AY81" i="1"/>
  <c r="AS99" i="1"/>
  <c r="AT99" i="1"/>
  <c r="AN97" i="1"/>
  <c r="AM97" i="1"/>
  <c r="BG41" i="6"/>
  <c r="BF41" i="6"/>
  <c r="AM81" i="1"/>
  <c r="AN81" i="1"/>
  <c r="AM160" i="1"/>
  <c r="AN160" i="1"/>
  <c r="AM144" i="1"/>
  <c r="AN144" i="1"/>
  <c r="AO29" i="6"/>
  <c r="AN29" i="6"/>
  <c r="BA43" i="6"/>
  <c r="AZ43" i="6"/>
  <c r="AM31" i="1"/>
  <c r="AN31" i="1"/>
  <c r="BG85" i="1"/>
  <c r="BI85" i="1"/>
  <c r="AQ23" i="1"/>
  <c r="AO23" i="1"/>
  <c r="BE156" i="1"/>
  <c r="BF156" i="1"/>
  <c r="BE25" i="6"/>
  <c r="AQ25" i="6"/>
  <c r="BS25" i="6"/>
  <c r="BC25" i="6"/>
  <c r="AS25" i="6"/>
  <c r="AM75" i="1"/>
  <c r="AN75" i="1"/>
  <c r="AU158" i="1"/>
  <c r="AW158" i="1"/>
  <c r="AN172" i="1"/>
  <c r="AM172" i="1"/>
  <c r="AY91" i="1"/>
  <c r="AZ91" i="1"/>
  <c r="AN91" i="1"/>
  <c r="AM91" i="1"/>
  <c r="BE109" i="1"/>
  <c r="BF109" i="1"/>
  <c r="BE27" i="4"/>
  <c r="BF27" i="4"/>
  <c r="BC105" i="1"/>
  <c r="BA105" i="1"/>
  <c r="AN41" i="1"/>
  <c r="AM41" i="1"/>
  <c r="AO35" i="6"/>
  <c r="AN35" i="6"/>
  <c r="AZ176" i="1"/>
  <c r="AY176" i="1"/>
  <c r="AZ154" i="1"/>
  <c r="AY154" i="1"/>
  <c r="AY93" i="1"/>
  <c r="AZ93" i="1"/>
  <c r="AX15" i="6"/>
  <c r="AV15" i="6"/>
  <c r="BF25" i="1"/>
  <c r="BE25" i="1"/>
  <c r="BG166" i="1"/>
  <c r="BI166" i="1"/>
  <c r="AN39" i="4"/>
  <c r="AM39" i="4"/>
  <c r="AQ105" i="1"/>
  <c r="AO105" i="1"/>
  <c r="AZ134" i="1"/>
  <c r="AY134" i="1"/>
  <c r="BG43" i="4"/>
  <c r="BI43" i="4"/>
  <c r="AT37" i="4"/>
  <c r="AS37" i="4"/>
  <c r="AY23" i="6"/>
  <c r="BI23" i="6"/>
  <c r="AW23" i="6"/>
  <c r="BK23" i="6"/>
  <c r="AN162" i="1"/>
  <c r="AM162" i="1"/>
  <c r="AS75" i="1"/>
  <c r="AT75" i="1"/>
  <c r="AP13" i="6"/>
  <c r="N13" i="6" s="1"/>
  <c r="AR13" i="6"/>
  <c r="AM47" i="1"/>
  <c r="AN47" i="1"/>
  <c r="AY130" i="1"/>
  <c r="AZ130" i="1"/>
  <c r="AM43" i="4"/>
  <c r="AN43" i="4"/>
  <c r="BI13" i="6"/>
  <c r="AY13" i="6"/>
  <c r="BK13" i="6"/>
  <c r="AW13" i="6"/>
  <c r="BI154" i="1"/>
  <c r="BG154" i="1"/>
  <c r="AY97" i="1"/>
  <c r="AZ97" i="1"/>
  <c r="BG182" i="1"/>
  <c r="BI182" i="1"/>
  <c r="AT77" i="1"/>
  <c r="AS77" i="1"/>
  <c r="BE89" i="1"/>
  <c r="BF89" i="1"/>
  <c r="BF142" i="1"/>
  <c r="BE142" i="1"/>
  <c r="BJ115" i="1"/>
  <c r="AV115" i="1"/>
  <c r="BH115" i="1"/>
  <c r="AX115" i="1"/>
  <c r="AY188" i="1"/>
  <c r="AZ188" i="1"/>
  <c r="AW160" i="1"/>
  <c r="AU160" i="1"/>
  <c r="AY136" i="1"/>
  <c r="AZ136" i="1"/>
  <c r="AR17" i="6"/>
  <c r="AP17" i="6"/>
  <c r="AY65" i="1"/>
  <c r="AZ65" i="1"/>
  <c r="BD31" i="6"/>
  <c r="BB31" i="6"/>
  <c r="AU29" i="6"/>
  <c r="AT29" i="6"/>
  <c r="AY182" i="1"/>
  <c r="AZ182" i="1"/>
  <c r="AY33" i="1"/>
  <c r="AZ33" i="1"/>
  <c r="AU83" i="1"/>
  <c r="AW83" i="1"/>
  <c r="AT15" i="4"/>
  <c r="AS15" i="4"/>
  <c r="BC85" i="1"/>
  <c r="BA85" i="1"/>
  <c r="BC23" i="1"/>
  <c r="BA23" i="1"/>
  <c r="AW162" i="1"/>
  <c r="AU162" i="1"/>
  <c r="AW148" i="1"/>
  <c r="AU148" i="1"/>
  <c r="BE160" i="1"/>
  <c r="BF160" i="1"/>
  <c r="BB13" i="6"/>
  <c r="BD13" i="6"/>
  <c r="AP23" i="6"/>
  <c r="AR23" i="6"/>
  <c r="BI37" i="1"/>
  <c r="BG37" i="1"/>
  <c r="AN182" i="1"/>
  <c r="AM182" i="1"/>
  <c r="AZ113" i="1"/>
  <c r="AY113" i="1"/>
  <c r="BE97" i="1"/>
  <c r="BF97" i="1"/>
  <c r="AN111" i="1"/>
  <c r="AM111" i="1"/>
  <c r="AO43" i="6"/>
  <c r="AN43" i="6"/>
  <c r="AT47" i="4"/>
  <c r="AS47" i="4"/>
  <c r="AR31" i="6"/>
  <c r="AP31" i="6"/>
  <c r="N31" i="6" s="1"/>
  <c r="BJ105" i="1"/>
  <c r="AV105" i="1"/>
  <c r="BH105" i="1"/>
  <c r="AX105" i="1"/>
  <c r="AN134" i="1"/>
  <c r="AM134" i="1"/>
  <c r="BG148" i="1"/>
  <c r="BI148" i="1"/>
  <c r="AN83" i="1"/>
  <c r="AM83" i="1"/>
  <c r="BF65" i="1"/>
  <c r="BE65" i="1"/>
  <c r="BF29" i="6"/>
  <c r="BG29" i="6"/>
  <c r="AZ37" i="1"/>
  <c r="AY37" i="1"/>
  <c r="BE75" i="1"/>
  <c r="BF75" i="1"/>
  <c r="AU172" i="1"/>
  <c r="AW172" i="1"/>
  <c r="AY148" i="1"/>
  <c r="AZ148" i="1"/>
  <c r="AP21" i="6" l="1"/>
  <c r="AR21" i="6"/>
  <c r="AW21" i="6"/>
  <c r="BK21" i="6"/>
  <c r="AY21" i="6"/>
  <c r="BI21" i="6"/>
  <c r="BB21" i="6"/>
  <c r="N21" i="6" s="1"/>
  <c r="BD21" i="6"/>
  <c r="BJ37" i="6"/>
  <c r="BH37" i="6"/>
  <c r="AN37" i="6"/>
  <c r="AO37" i="6"/>
  <c r="AV37" i="6"/>
  <c r="AX37" i="6"/>
  <c r="BG27" i="1"/>
  <c r="BI27" i="1"/>
  <c r="AW87" i="1"/>
  <c r="AU87" i="1"/>
  <c r="AU27" i="1"/>
  <c r="AW27" i="1"/>
  <c r="AZ27" i="1"/>
  <c r="AY27" i="1"/>
  <c r="BF69" i="1"/>
  <c r="BE69" i="1"/>
  <c r="AM27" i="1"/>
  <c r="AN27" i="1"/>
  <c r="AT69" i="1"/>
  <c r="AS69" i="1"/>
  <c r="BE150" i="1"/>
  <c r="BF150" i="1"/>
  <c r="AU45" i="6"/>
  <c r="AT45" i="6"/>
  <c r="BE144" i="1"/>
  <c r="BF144" i="1"/>
  <c r="AZ140" i="1"/>
  <c r="AY140" i="1"/>
  <c r="BI140" i="1"/>
  <c r="BG140" i="1"/>
  <c r="BE93" i="1"/>
  <c r="BF93" i="1"/>
  <c r="BG41" i="1"/>
  <c r="BI41" i="1"/>
  <c r="AS93" i="1"/>
  <c r="AT93" i="1"/>
  <c r="AW41" i="1"/>
  <c r="AU41" i="1"/>
  <c r="BF19" i="1"/>
  <c r="BE19" i="1"/>
  <c r="AT144" i="1"/>
  <c r="AS144" i="1"/>
  <c r="AT19" i="1"/>
  <c r="AS19" i="1"/>
  <c r="AU140" i="1"/>
  <c r="AW140" i="1"/>
  <c r="BE33" i="4"/>
  <c r="BF33" i="4"/>
  <c r="AS23" i="4"/>
  <c r="AT23" i="4"/>
  <c r="AT33" i="4"/>
  <c r="AS33" i="4"/>
  <c r="BE23" i="4"/>
  <c r="BF23" i="4"/>
  <c r="BA19" i="6"/>
  <c r="M19" i="6" s="1"/>
  <c r="AZ19" i="6"/>
  <c r="L19" i="6" s="1"/>
  <c r="AV19" i="6"/>
  <c r="AX19" i="6"/>
  <c r="BG33" i="6"/>
  <c r="BF33" i="6"/>
  <c r="BH19" i="6"/>
  <c r="BJ19" i="6"/>
  <c r="BA39" i="6"/>
  <c r="AZ39" i="6"/>
  <c r="AO19" i="6"/>
  <c r="AN19" i="6"/>
  <c r="AN15" i="6"/>
  <c r="L15" i="6" s="1"/>
  <c r="AO15" i="6"/>
  <c r="M15" i="6" s="1"/>
  <c r="BF27" i="6"/>
  <c r="BG27" i="6"/>
  <c r="AU33" i="6"/>
  <c r="AT33" i="6"/>
  <c r="AV39" i="6"/>
  <c r="AX39" i="6"/>
  <c r="AN39" i="6"/>
  <c r="AO39" i="6"/>
  <c r="AT27" i="6"/>
  <c r="AU27" i="6"/>
  <c r="BJ39" i="6"/>
  <c r="BH39" i="6"/>
  <c r="BE73" i="1"/>
  <c r="BF73" i="1"/>
  <c r="AT15" i="1"/>
  <c r="AS15" i="1"/>
  <c r="AS170" i="1"/>
  <c r="AT170" i="1"/>
  <c r="BF170" i="1"/>
  <c r="BE170" i="1"/>
  <c r="BE152" i="1"/>
  <c r="BF152" i="1"/>
  <c r="AT73" i="1"/>
  <c r="AS73" i="1"/>
  <c r="BE174" i="1"/>
  <c r="BF174" i="1"/>
  <c r="AT164" i="1"/>
  <c r="AS164" i="1"/>
  <c r="AS121" i="1"/>
  <c r="AT121" i="1"/>
  <c r="BE132" i="1"/>
  <c r="BF132" i="1"/>
  <c r="BF117" i="1"/>
  <c r="BE117" i="1"/>
  <c r="AT109" i="1"/>
  <c r="AS109" i="1"/>
  <c r="AT188" i="1"/>
  <c r="AS188" i="1"/>
  <c r="AS17" i="1"/>
  <c r="AT17" i="1"/>
  <c r="BF17" i="1"/>
  <c r="BE17" i="1"/>
  <c r="AS117" i="1"/>
  <c r="AT117" i="1"/>
  <c r="BF87" i="1"/>
  <c r="BE87" i="1"/>
  <c r="BE188" i="1"/>
  <c r="BF188" i="1"/>
  <c r="BE15" i="1"/>
  <c r="BF15" i="1"/>
  <c r="BE164" i="1"/>
  <c r="BF164" i="1"/>
  <c r="AT136" i="1"/>
  <c r="AS136" i="1"/>
  <c r="AT174" i="1"/>
  <c r="AS174" i="1"/>
  <c r="AT132" i="1"/>
  <c r="AS132" i="1"/>
  <c r="BE180" i="1"/>
  <c r="BF180" i="1"/>
  <c r="BF121" i="1"/>
  <c r="BE121" i="1"/>
  <c r="BF136" i="1"/>
  <c r="BE136" i="1"/>
  <c r="AT123" i="1"/>
  <c r="AS123" i="1"/>
  <c r="BE146" i="1"/>
  <c r="BF146" i="1"/>
  <c r="AT152" i="1"/>
  <c r="AS152" i="1"/>
  <c r="AT71" i="1"/>
  <c r="AS71" i="1"/>
  <c r="AS103" i="1"/>
  <c r="AT103" i="1"/>
  <c r="BF123" i="1"/>
  <c r="BE123" i="1"/>
  <c r="AS180" i="1"/>
  <c r="AT180" i="1"/>
  <c r="AS146" i="1"/>
  <c r="AT146" i="1"/>
  <c r="AY21" i="4"/>
  <c r="AZ21" i="4"/>
  <c r="AW21" i="4"/>
  <c r="AU21" i="4"/>
  <c r="AM41" i="4"/>
  <c r="AN41" i="4"/>
  <c r="AN21" i="4"/>
  <c r="AM21" i="4"/>
  <c r="BF25" i="4"/>
  <c r="BE25" i="4"/>
  <c r="AT25" i="4"/>
  <c r="AS25" i="4"/>
  <c r="BG41" i="4"/>
  <c r="BI41" i="4"/>
  <c r="AU41" i="4"/>
  <c r="AW41" i="4"/>
  <c r="BF13" i="4"/>
  <c r="BE13" i="4"/>
  <c r="AZ41" i="4"/>
  <c r="AY41" i="4"/>
  <c r="BF17" i="4"/>
  <c r="BE17" i="4"/>
  <c r="AS17" i="4"/>
  <c r="AT17" i="4"/>
  <c r="BG21" i="4"/>
  <c r="BI21" i="4"/>
  <c r="AS13" i="4"/>
  <c r="AT13" i="4"/>
  <c r="BE37" i="4"/>
  <c r="BF37" i="4"/>
  <c r="AT33" i="1"/>
  <c r="AS33" i="1"/>
  <c r="AW184" i="1"/>
  <c r="AU184" i="1"/>
  <c r="AZ23" i="6"/>
  <c r="L23" i="6" s="1"/>
  <c r="BA23" i="6"/>
  <c r="M23" i="6" s="1"/>
  <c r="BE182" i="1"/>
  <c r="BF182" i="1"/>
  <c r="AN13" i="6"/>
  <c r="L13" i="6" s="1"/>
  <c r="AO13" i="6"/>
  <c r="M13" i="6" s="1"/>
  <c r="BD25" i="6"/>
  <c r="BB25" i="6"/>
  <c r="BF81" i="1"/>
  <c r="BE81" i="1"/>
  <c r="BG35" i="6"/>
  <c r="BF35" i="6"/>
  <c r="BI105" i="1"/>
  <c r="BG105" i="1"/>
  <c r="BF37" i="1"/>
  <c r="BE37" i="1"/>
  <c r="AS148" i="1"/>
  <c r="AT148" i="1"/>
  <c r="BI115" i="1"/>
  <c r="BG115" i="1"/>
  <c r="AX23" i="6"/>
  <c r="AV23" i="6"/>
  <c r="AN105" i="1"/>
  <c r="AM105" i="1"/>
  <c r="AU15" i="6"/>
  <c r="AT15" i="6"/>
  <c r="AY184" i="1"/>
  <c r="AZ184" i="1"/>
  <c r="BF79" i="1"/>
  <c r="BE79" i="1"/>
  <c r="BE33" i="1"/>
  <c r="BF33" i="1"/>
  <c r="BH31" i="6"/>
  <c r="BJ31" i="6"/>
  <c r="BE45" i="4"/>
  <c r="BF45" i="4"/>
  <c r="AT182" i="1"/>
  <c r="AS182" i="1"/>
  <c r="AS37" i="1"/>
  <c r="AT37" i="1"/>
  <c r="BE158" i="1"/>
  <c r="BF158" i="1"/>
  <c r="AS166" i="1"/>
  <c r="AT166" i="1"/>
  <c r="BG23" i="1"/>
  <c r="BI23" i="1"/>
  <c r="AV13" i="6"/>
  <c r="AX13" i="6"/>
  <c r="AS158" i="1"/>
  <c r="AT158" i="1"/>
  <c r="AS43" i="4"/>
  <c r="AT43" i="4"/>
  <c r="AS19" i="4"/>
  <c r="AT19" i="4"/>
  <c r="BF148" i="1"/>
  <c r="BE148" i="1"/>
  <c r="AN23" i="6"/>
  <c r="AO23" i="6"/>
  <c r="AS83" i="1"/>
  <c r="AT83" i="1"/>
  <c r="AS91" i="1"/>
  <c r="AT91" i="1"/>
  <c r="AX17" i="6"/>
  <c r="AV17" i="6"/>
  <c r="AT31" i="1"/>
  <c r="AS31" i="1"/>
  <c r="AU23" i="1"/>
  <c r="AW23" i="1"/>
  <c r="BE83" i="1"/>
  <c r="BF83" i="1"/>
  <c r="AZ47" i="1"/>
  <c r="AY47" i="1"/>
  <c r="BE91" i="1"/>
  <c r="BF91" i="1"/>
  <c r="AN17" i="6"/>
  <c r="AO17" i="6"/>
  <c r="AN31" i="6"/>
  <c r="L31" i="6" s="1"/>
  <c r="AO31" i="6"/>
  <c r="M31" i="6" s="1"/>
  <c r="AS162" i="1"/>
  <c r="AT162" i="1"/>
  <c r="AS160" i="1"/>
  <c r="AT160" i="1"/>
  <c r="BA17" i="6"/>
  <c r="M17" i="6" s="1"/>
  <c r="AZ17" i="6"/>
  <c r="L17" i="6" s="1"/>
  <c r="BF134" i="1"/>
  <c r="BE134" i="1"/>
  <c r="BE176" i="1"/>
  <c r="BF176" i="1"/>
  <c r="AN115" i="1"/>
  <c r="AM115" i="1"/>
  <c r="AT35" i="6"/>
  <c r="AU35" i="6"/>
  <c r="AT81" i="1"/>
  <c r="AS81" i="1"/>
  <c r="AT79" i="1"/>
  <c r="AS79" i="1"/>
  <c r="AV31" i="6"/>
  <c r="AX31" i="6"/>
  <c r="BA13" i="6"/>
  <c r="AZ13" i="6"/>
  <c r="BE43" i="4"/>
  <c r="BF43" i="4"/>
  <c r="BE166" i="1"/>
  <c r="BF166" i="1"/>
  <c r="AP25" i="6"/>
  <c r="N25" i="6" s="1"/>
  <c r="AR25" i="6"/>
  <c r="AM23" i="1"/>
  <c r="AN23" i="1"/>
  <c r="AZ115" i="1"/>
  <c r="AY115" i="1"/>
  <c r="AT134" i="1"/>
  <c r="AS134" i="1"/>
  <c r="BG15" i="6"/>
  <c r="BF15" i="6"/>
  <c r="AS154" i="1"/>
  <c r="AT154" i="1"/>
  <c r="BE31" i="1"/>
  <c r="BF31" i="1"/>
  <c r="AM184" i="1"/>
  <c r="AN184" i="1"/>
  <c r="AY85" i="1"/>
  <c r="AZ85" i="1"/>
  <c r="BJ13" i="6"/>
  <c r="BH13" i="6"/>
  <c r="AZ31" i="6"/>
  <c r="BA31" i="6"/>
  <c r="AY23" i="1"/>
  <c r="AZ23" i="1"/>
  <c r="BF154" i="1"/>
  <c r="BE154" i="1"/>
  <c r="AY105" i="1"/>
  <c r="AZ105" i="1"/>
  <c r="BE85" i="1"/>
  <c r="BF85" i="1"/>
  <c r="BF29" i="1"/>
  <c r="BE29" i="1"/>
  <c r="BI184" i="1"/>
  <c r="BG184" i="1"/>
  <c r="BE186" i="1"/>
  <c r="BF186" i="1"/>
  <c r="BG17" i="6"/>
  <c r="BF17" i="6"/>
  <c r="AT172" i="1"/>
  <c r="AS172" i="1"/>
  <c r="AU105" i="1"/>
  <c r="AW105" i="1"/>
  <c r="AU115" i="1"/>
  <c r="AW115" i="1"/>
  <c r="BH23" i="6"/>
  <c r="BJ23" i="6"/>
  <c r="AY25" i="6"/>
  <c r="AW25" i="6"/>
  <c r="BI25" i="6"/>
  <c r="BK25" i="6"/>
  <c r="BF172" i="1"/>
  <c r="BE172" i="1"/>
  <c r="BE47" i="1"/>
  <c r="BF47" i="1"/>
  <c r="BF162" i="1"/>
  <c r="BE162" i="1"/>
  <c r="AY186" i="1"/>
  <c r="AZ186" i="1"/>
  <c r="AT29" i="1"/>
  <c r="AS29" i="1"/>
  <c r="AT45" i="4"/>
  <c r="AS45" i="4"/>
  <c r="AS176" i="1"/>
  <c r="AT176" i="1"/>
  <c r="BE19" i="4"/>
  <c r="BF19" i="4"/>
  <c r="AI13" i="6" l="1"/>
  <c r="AU37" i="6"/>
  <c r="AT37" i="6"/>
  <c r="AZ21" i="6"/>
  <c r="L21" i="6" s="1"/>
  <c r="AI21" i="6" s="1"/>
  <c r="BA21" i="6"/>
  <c r="M21" i="6" s="1"/>
  <c r="AX21" i="6"/>
  <c r="AV21" i="6"/>
  <c r="AI31" i="6"/>
  <c r="AH31" i="6" s="1"/>
  <c r="BH21" i="6"/>
  <c r="BJ21" i="6"/>
  <c r="AN21" i="6"/>
  <c r="AO21" i="6"/>
  <c r="BF37" i="6"/>
  <c r="BG37" i="6"/>
  <c r="AS27" i="1"/>
  <c r="AT27" i="1"/>
  <c r="BF27" i="1"/>
  <c r="BE27" i="1"/>
  <c r="AT87" i="1"/>
  <c r="AS87" i="1"/>
  <c r="BE41" i="1"/>
  <c r="BF41" i="1"/>
  <c r="AT140" i="1"/>
  <c r="AS140" i="1"/>
  <c r="AS41" i="1"/>
  <c r="AT41" i="1"/>
  <c r="BF140" i="1"/>
  <c r="BE140" i="1"/>
  <c r="BG39" i="6"/>
  <c r="BF39" i="6"/>
  <c r="AI15" i="6"/>
  <c r="AT19" i="6"/>
  <c r="AU19" i="6"/>
  <c r="AU39" i="6"/>
  <c r="AT39" i="6"/>
  <c r="AI17" i="6"/>
  <c r="BF19" i="6"/>
  <c r="BG19" i="6"/>
  <c r="AI19" i="6"/>
  <c r="AS41" i="4"/>
  <c r="AT41" i="4"/>
  <c r="BE41" i="4"/>
  <c r="BF41" i="4"/>
  <c r="AS21" i="4"/>
  <c r="AT21" i="4"/>
  <c r="BF21" i="4"/>
  <c r="BE21" i="4"/>
  <c r="AT115" i="1"/>
  <c r="AS115" i="1"/>
  <c r="BG13" i="6"/>
  <c r="BF13" i="6"/>
  <c r="BH25" i="6"/>
  <c r="BJ25" i="6"/>
  <c r="AT105" i="1"/>
  <c r="AS105" i="1"/>
  <c r="AN25" i="6"/>
  <c r="L25" i="6" s="1"/>
  <c r="AO25" i="6"/>
  <c r="M25" i="6" s="1"/>
  <c r="AT31" i="6"/>
  <c r="AU31" i="6"/>
  <c r="BG31" i="6"/>
  <c r="BF31" i="6"/>
  <c r="AS23" i="1"/>
  <c r="AT23" i="1"/>
  <c r="BE115" i="1"/>
  <c r="BF115" i="1"/>
  <c r="BE184" i="1"/>
  <c r="BF184" i="1"/>
  <c r="AU13" i="6"/>
  <c r="AT13" i="6"/>
  <c r="AX25" i="6"/>
  <c r="AV25" i="6"/>
  <c r="AU17" i="6"/>
  <c r="AT17" i="6"/>
  <c r="BA25" i="6"/>
  <c r="AZ25" i="6"/>
  <c r="AS184" i="1"/>
  <c r="AT184" i="1"/>
  <c r="BF23" i="6"/>
  <c r="BG23" i="6"/>
  <c r="BF23" i="1"/>
  <c r="BE23" i="1"/>
  <c r="AU23" i="6"/>
  <c r="AT23" i="6"/>
  <c r="BF105" i="1"/>
  <c r="BE105" i="1"/>
  <c r="AH15" i="6" l="1"/>
  <c r="S15" i="6" s="1"/>
  <c r="AT21" i="6"/>
  <c r="AU21" i="6"/>
  <c r="BG21" i="6"/>
  <c r="BF21" i="6"/>
  <c r="AU25" i="6"/>
  <c r="AT25" i="6"/>
  <c r="BF25" i="6"/>
  <c r="BG25" i="6"/>
  <c r="AI25" i="6"/>
  <c r="AH25" i="6" s="1"/>
  <c r="T15" i="6" l="1"/>
  <c r="U15" i="6" s="1"/>
  <c r="P15" i="6"/>
  <c r="Q15" i="6" s="1"/>
  <c r="O15" i="6"/>
  <c r="S25" i="6"/>
  <c r="T25" i="6"/>
  <c r="U25" i="6" s="1"/>
  <c r="O25" i="6"/>
  <c r="P25" i="6"/>
  <c r="Q25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清水 育美(shimizu-ikumi)</author>
  </authors>
  <commentList>
    <comment ref="C3" authorId="0" shapeId="0" xr:uid="{357B862E-4E39-42D9-9206-D0C1A59531A6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〒番号要りません
</t>
        </r>
      </text>
    </comment>
    <comment ref="C4" authorId="0" shapeId="0" xr:uid="{61FA797C-0713-47AF-9E58-67672D0215C0}">
      <text>
        <r>
          <rPr>
            <b/>
            <sz val="9"/>
            <color indexed="81"/>
            <rFont val="MS P ゴシック"/>
            <family val="3"/>
            <charset val="128"/>
          </rPr>
          <t>〒番号要りません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清水 育美(shimizu-ikumi)</author>
  </authors>
  <commentList>
    <comment ref="C3" authorId="0" shapeId="0" xr:uid="{B5ECF9FD-CF4F-491D-8778-3F79CC7374E5}">
      <text>
        <r>
          <rPr>
            <b/>
            <sz val="9"/>
            <color indexed="81"/>
            <rFont val="MS P ゴシック"/>
            <family val="3"/>
            <charset val="128"/>
          </rPr>
          <t>〒番号要りません</t>
        </r>
      </text>
    </comment>
    <comment ref="C4" authorId="0" shapeId="0" xr:uid="{5E2552F8-8440-4FD3-9DAA-53C92F447BD5}">
      <text>
        <r>
          <rPr>
            <b/>
            <sz val="9"/>
            <color indexed="81"/>
            <rFont val="MS P ゴシック"/>
            <family val="3"/>
            <charset val="128"/>
          </rPr>
          <t>〒番号要りません</t>
        </r>
      </text>
    </comment>
    <comment ref="W10" authorId="0" shapeId="0" xr:uid="{DFD8AFFF-EAAC-46DD-9F7E-CEFD9A9587DB}">
      <text>
        <r>
          <rPr>
            <b/>
            <sz val="9"/>
            <color indexed="81"/>
            <rFont val="MS P ゴシック"/>
            <family val="3"/>
            <charset val="128"/>
          </rPr>
          <t>記載は、知事表彰
または
大臣表彰式のみ</t>
        </r>
      </text>
    </comment>
    <comment ref="W12" authorId="0" shapeId="0" xr:uid="{A0F266B6-B0BF-4BBB-AE02-3A4AB6531557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免許資格
（資格取得）
外字情報
</t>
        </r>
      </text>
    </comment>
  </commentList>
</comments>
</file>

<file path=xl/sharedStrings.xml><?xml version="1.0" encoding="utf-8"?>
<sst xmlns="http://schemas.openxmlformats.org/spreadsheetml/2006/main" count="836" uniqueCount="170">
  <si>
    <t>標準</t>
    <rPh sb="0" eb="2">
      <t>ヒョウジュン</t>
    </rPh>
    <phoneticPr fontId="2"/>
  </si>
  <si>
    <t>半月前</t>
    <rPh sb="0" eb="2">
      <t>ハンツキ</t>
    </rPh>
    <rPh sb="2" eb="3">
      <t>マエ</t>
    </rPh>
    <phoneticPr fontId="2"/>
  </si>
  <si>
    <t>年</t>
    <rPh sb="0" eb="1">
      <t>ネン</t>
    </rPh>
    <phoneticPr fontId="2"/>
  </si>
  <si>
    <t>N月</t>
    <rPh sb="1" eb="2">
      <t>ツキ</t>
    </rPh>
    <phoneticPr fontId="2"/>
  </si>
  <si>
    <t>N年月日</t>
    <rPh sb="1" eb="4">
      <t>ネンガッピ</t>
    </rPh>
    <phoneticPr fontId="2"/>
  </si>
  <si>
    <t>月末</t>
    <rPh sb="0" eb="2">
      <t>ゲツマツ</t>
    </rPh>
    <phoneticPr fontId="2"/>
  </si>
  <si>
    <t>当月日数</t>
    <rPh sb="0" eb="2">
      <t>トウゲツ</t>
    </rPh>
    <rPh sb="2" eb="4">
      <t>ニッスウ</t>
    </rPh>
    <phoneticPr fontId="2"/>
  </si>
  <si>
    <t>実日数</t>
    <rPh sb="0" eb="1">
      <t>ジツ</t>
    </rPh>
    <rPh sb="1" eb="3">
      <t>ニッスウ</t>
    </rPh>
    <phoneticPr fontId="2"/>
  </si>
  <si>
    <t>至　　　年　月　日</t>
    <rPh sb="0" eb="1">
      <t>シ</t>
    </rPh>
    <rPh sb="4" eb="5">
      <t>トシ</t>
    </rPh>
    <rPh sb="6" eb="7">
      <t>ツキ</t>
    </rPh>
    <rPh sb="8" eb="9">
      <t>ヒ</t>
    </rPh>
    <phoneticPr fontId="2"/>
  </si>
  <si>
    <t>標準　－　標準</t>
    <rPh sb="0" eb="1">
      <t>シルベ</t>
    </rPh>
    <rPh sb="1" eb="2">
      <t>ジュン</t>
    </rPh>
    <rPh sb="5" eb="7">
      <t>ヒョウジュン</t>
    </rPh>
    <phoneticPr fontId="2"/>
  </si>
  <si>
    <t>標準　－　半月前</t>
    <rPh sb="0" eb="2">
      <t>ヒョウジュン</t>
    </rPh>
    <rPh sb="5" eb="8">
      <t>ハンツキマエ</t>
    </rPh>
    <phoneticPr fontId="2"/>
  </si>
  <si>
    <t>半月後</t>
    <rPh sb="0" eb="2">
      <t>ハンツキ</t>
    </rPh>
    <rPh sb="2" eb="3">
      <t>ゴ</t>
    </rPh>
    <phoneticPr fontId="2"/>
  </si>
  <si>
    <t>自　　　年　月　日</t>
    <rPh sb="0" eb="1">
      <t>ジ</t>
    </rPh>
    <rPh sb="4" eb="5">
      <t>トシ</t>
    </rPh>
    <rPh sb="6" eb="7">
      <t>ツキ</t>
    </rPh>
    <rPh sb="8" eb="9">
      <t>ヒ</t>
    </rPh>
    <phoneticPr fontId="2"/>
  </si>
  <si>
    <t>半月後　－　標準</t>
    <rPh sb="0" eb="2">
      <t>ハンツキ</t>
    </rPh>
    <rPh sb="2" eb="3">
      <t>ゴ</t>
    </rPh>
    <rPh sb="6" eb="8">
      <t>ヒョウジュン</t>
    </rPh>
    <phoneticPr fontId="2"/>
  </si>
  <si>
    <t>半月後　－　半月前</t>
    <rPh sb="0" eb="2">
      <t>ハンツキ</t>
    </rPh>
    <rPh sb="2" eb="3">
      <t>ゴ</t>
    </rPh>
    <rPh sb="6" eb="9">
      <t>ハンツキマエ</t>
    </rPh>
    <phoneticPr fontId="2"/>
  </si>
  <si>
    <t>至が半月前</t>
    <rPh sb="0" eb="1">
      <t>シ</t>
    </rPh>
    <rPh sb="2" eb="4">
      <t>ハンツキ</t>
    </rPh>
    <rPh sb="4" eb="5">
      <t>マエ</t>
    </rPh>
    <phoneticPr fontId="2"/>
  </si>
  <si>
    <t>自が半月後</t>
    <rPh sb="0" eb="1">
      <t>ジ</t>
    </rPh>
    <rPh sb="2" eb="5">
      <t>ハンツキゴ</t>
    </rPh>
    <phoneticPr fontId="2"/>
  </si>
  <si>
    <t>自が半月後、至が半月前</t>
    <rPh sb="0" eb="1">
      <t>ジ</t>
    </rPh>
    <rPh sb="2" eb="5">
      <t>ハンツキゴ</t>
    </rPh>
    <phoneticPr fontId="2"/>
  </si>
  <si>
    <t>通常</t>
    <rPh sb="0" eb="2">
      <t>ツウジョウ</t>
    </rPh>
    <phoneticPr fontId="2"/>
  </si>
  <si>
    <t>区分</t>
    <rPh sb="0" eb="2">
      <t>クブン</t>
    </rPh>
    <phoneticPr fontId="2"/>
  </si>
  <si>
    <t>自</t>
    <rPh sb="0" eb="1">
      <t>ジ</t>
    </rPh>
    <phoneticPr fontId="2"/>
  </si>
  <si>
    <t>至</t>
    <rPh sb="0" eb="1">
      <t>シ</t>
    </rPh>
    <phoneticPr fontId="2"/>
  </si>
  <si>
    <t>在 職 期 間</t>
    <rPh sb="0" eb="1">
      <t>ザイ</t>
    </rPh>
    <rPh sb="2" eb="3">
      <t>ショク</t>
    </rPh>
    <rPh sb="4" eb="5">
      <t>キ</t>
    </rPh>
    <rPh sb="6" eb="7">
      <t>アイダ</t>
    </rPh>
    <phoneticPr fontId="2"/>
  </si>
  <si>
    <t>在職年月数</t>
    <rPh sb="0" eb="2">
      <t>ザイショク</t>
    </rPh>
    <rPh sb="2" eb="4">
      <t>ネンゲツ</t>
    </rPh>
    <rPh sb="4" eb="5">
      <t>スウ</t>
    </rPh>
    <phoneticPr fontId="2"/>
  </si>
  <si>
    <t>年次</t>
    <rPh sb="0" eb="2">
      <t>ネンジ</t>
    </rPh>
    <phoneticPr fontId="2"/>
  </si>
  <si>
    <t>資本金</t>
    <rPh sb="0" eb="3">
      <t>シホンキン</t>
    </rPh>
    <phoneticPr fontId="2"/>
  </si>
  <si>
    <t>従業員</t>
    <rPh sb="0" eb="3">
      <t>ジュウギョウイン</t>
    </rPh>
    <phoneticPr fontId="2"/>
  </si>
  <si>
    <t>販売高</t>
    <rPh sb="0" eb="3">
      <t>ハンバイダカ</t>
    </rPh>
    <phoneticPr fontId="2"/>
  </si>
  <si>
    <t>年齢</t>
    <rPh sb="0" eb="2">
      <t>ネンレイ</t>
    </rPh>
    <phoneticPr fontId="2"/>
  </si>
  <si>
    <t>会</t>
    <rPh sb="0" eb="1">
      <t>カイ</t>
    </rPh>
    <phoneticPr fontId="2"/>
  </si>
  <si>
    <t>社</t>
    <rPh sb="0" eb="1">
      <t>シャ</t>
    </rPh>
    <phoneticPr fontId="2"/>
  </si>
  <si>
    <t>副</t>
    <rPh sb="0" eb="1">
      <t>フク</t>
    </rPh>
    <phoneticPr fontId="2"/>
  </si>
  <si>
    <t>専</t>
    <rPh sb="0" eb="1">
      <t>セン</t>
    </rPh>
    <phoneticPr fontId="2"/>
  </si>
  <si>
    <t>常</t>
    <rPh sb="0" eb="1">
      <t>ジョウ</t>
    </rPh>
    <phoneticPr fontId="2"/>
  </si>
  <si>
    <t>通し
番号</t>
    <rPh sb="0" eb="1">
      <t>トオ</t>
    </rPh>
    <rPh sb="3" eb="4">
      <t>バン</t>
    </rPh>
    <rPh sb="4" eb="5">
      <t>ゴウ</t>
    </rPh>
    <phoneticPr fontId="2"/>
  </si>
  <si>
    <t>会員数</t>
    <rPh sb="0" eb="3">
      <t>カイインスウ</t>
    </rPh>
    <phoneticPr fontId="2"/>
  </si>
  <si>
    <t>年予算</t>
    <rPh sb="0" eb="1">
      <t>ネン</t>
    </rPh>
    <rPh sb="1" eb="3">
      <t>ヨサン</t>
    </rPh>
    <phoneticPr fontId="2"/>
  </si>
  <si>
    <t>名　称</t>
    <rPh sb="0" eb="1">
      <t>メイ</t>
    </rPh>
    <rPh sb="2" eb="3">
      <t>ショウ</t>
    </rPh>
    <phoneticPr fontId="2"/>
  </si>
  <si>
    <t>役　員</t>
    <rPh sb="0" eb="1">
      <t>ヤク</t>
    </rPh>
    <rPh sb="2" eb="3">
      <t>イン</t>
    </rPh>
    <phoneticPr fontId="2"/>
  </si>
  <si>
    <t>活　動
範　囲</t>
    <rPh sb="0" eb="1">
      <t>カツ</t>
    </rPh>
    <rPh sb="2" eb="3">
      <t>ドウ</t>
    </rPh>
    <rPh sb="4" eb="5">
      <t>ハン</t>
    </rPh>
    <rPh sb="6" eb="7">
      <t>ガコイ</t>
    </rPh>
    <phoneticPr fontId="2"/>
  </si>
  <si>
    <t>職　員</t>
    <rPh sb="0" eb="1">
      <t>ショク</t>
    </rPh>
    <rPh sb="2" eb="3">
      <t>イン</t>
    </rPh>
    <phoneticPr fontId="2"/>
  </si>
  <si>
    <t>長</t>
    <rPh sb="0" eb="1">
      <t>チョウ</t>
    </rPh>
    <phoneticPr fontId="2"/>
  </si>
  <si>
    <t>理</t>
    <rPh sb="0" eb="1">
      <t>リ</t>
    </rPh>
    <phoneticPr fontId="2"/>
  </si>
  <si>
    <t xml:space="preserve">
決
定
</t>
    <rPh sb="1" eb="2">
      <t>ケツ</t>
    </rPh>
    <rPh sb="4" eb="5">
      <t>サダム</t>
    </rPh>
    <phoneticPr fontId="2"/>
  </si>
  <si>
    <t>係</t>
    <rPh sb="0" eb="1">
      <t>カカリ</t>
    </rPh>
    <phoneticPr fontId="2"/>
  </si>
  <si>
    <t>申立</t>
    <rPh sb="0" eb="2">
      <t>モウシタテ</t>
    </rPh>
    <phoneticPr fontId="2"/>
  </si>
  <si>
    <t>+-</t>
    <phoneticPr fontId="2"/>
  </si>
  <si>
    <t>+0</t>
    <phoneticPr fontId="2"/>
  </si>
  <si>
    <t>0-</t>
    <phoneticPr fontId="2"/>
  </si>
  <si>
    <t>現在</t>
    <rPh sb="0" eb="2">
      <t>ゲンザイ</t>
    </rPh>
    <phoneticPr fontId="2"/>
  </si>
  <si>
    <t>万円</t>
    <rPh sb="0" eb="2">
      <t>マンエン</t>
    </rPh>
    <phoneticPr fontId="2"/>
  </si>
  <si>
    <t>人</t>
    <rPh sb="0" eb="1">
      <t>ニン</t>
    </rPh>
    <phoneticPr fontId="2"/>
  </si>
  <si>
    <t>　</t>
    <phoneticPr fontId="2"/>
  </si>
  <si>
    <t>計　</t>
    <rPh sb="0" eb="1">
      <t>ケイ</t>
    </rPh>
    <phoneticPr fontId="2"/>
  </si>
  <si>
    <t>率</t>
    <rPh sb="0" eb="1">
      <t>リツ</t>
    </rPh>
    <phoneticPr fontId="2"/>
  </si>
  <si>
    <t>換算年月数</t>
    <rPh sb="0" eb="2">
      <t>カンサン</t>
    </rPh>
    <rPh sb="2" eb="4">
      <t>ネンゲツ</t>
    </rPh>
    <rPh sb="4" eb="5">
      <t>スウ</t>
    </rPh>
    <phoneticPr fontId="2"/>
  </si>
  <si>
    <t>団体の規模など</t>
    <rPh sb="0" eb="2">
      <t>ダンタイ</t>
    </rPh>
    <rPh sb="3" eb="5">
      <t>キボ</t>
    </rPh>
    <phoneticPr fontId="2"/>
  </si>
  <si>
    <t>会社の規模など</t>
    <rPh sb="0" eb="2">
      <t>カイシャ</t>
    </rPh>
    <rPh sb="3" eb="5">
      <t>キボ</t>
    </rPh>
    <phoneticPr fontId="2"/>
  </si>
  <si>
    <t>基準職</t>
    <rPh sb="0" eb="2">
      <t>キジュン</t>
    </rPh>
    <rPh sb="2" eb="3">
      <t>ショク</t>
    </rPh>
    <phoneticPr fontId="2"/>
  </si>
  <si>
    <t>換算年数</t>
    <rPh sb="0" eb="2">
      <t>カンサン</t>
    </rPh>
    <rPh sb="2" eb="4">
      <t>ネンスウ</t>
    </rPh>
    <phoneticPr fontId="2"/>
  </si>
  <si>
    <t>備考</t>
    <rPh sb="0" eb="2">
      <t>ビコウ</t>
    </rPh>
    <phoneticPr fontId="2"/>
  </si>
  <si>
    <t>コ
｜
ド</t>
  </si>
  <si>
    <t>通し
番号</t>
  </si>
  <si>
    <t>現住所</t>
  </si>
  <si>
    <t>ふりがな</t>
  </si>
  <si>
    <t>性
別</t>
  </si>
  <si>
    <t>旧氏名等</t>
  </si>
  <si>
    <t>ふりがな
ペンネーム・芸名</t>
  </si>
  <si>
    <t>勲　　　章</t>
  </si>
  <si>
    <t>氏　 名</t>
  </si>
  <si>
    <t>生年月日</t>
  </si>
  <si>
    <t>最　終　学　歴</t>
  </si>
  <si>
    <t>功労名</t>
  </si>
  <si>
    <t>昭和23年３月卒</t>
  </si>
  <si>
    <t>　</t>
    <phoneticPr fontId="2"/>
  </si>
  <si>
    <t xml:space="preserve"> </t>
    <phoneticPr fontId="2"/>
  </si>
  <si>
    <t>（Ａ・Ｃー２）</t>
    <phoneticPr fontId="2"/>
  </si>
  <si>
    <t>年次
(発令)</t>
    <rPh sb="0" eb="2">
      <t>ネンジ</t>
    </rPh>
    <rPh sb="4" eb="6">
      <t>ハツレイ</t>
    </rPh>
    <phoneticPr fontId="2"/>
  </si>
  <si>
    <t>氏名</t>
    <rPh sb="0" eb="2">
      <t>シメイ</t>
    </rPh>
    <phoneticPr fontId="2"/>
  </si>
  <si>
    <t>主　 要経　 歴(官職)</t>
    <rPh sb="4" eb="5">
      <t>キョウ</t>
    </rPh>
    <rPh sb="7" eb="8">
      <t>レキ</t>
    </rPh>
    <rPh sb="9" eb="11">
      <t>カンショク</t>
    </rPh>
    <phoneticPr fontId="2"/>
  </si>
  <si>
    <t>賞　勲</t>
    <rPh sb="0" eb="1">
      <t>ショウ</t>
    </rPh>
    <rPh sb="2" eb="3">
      <t>イサオ</t>
    </rPh>
    <phoneticPr fontId="2"/>
  </si>
  <si>
    <t>　</t>
    <phoneticPr fontId="2"/>
  </si>
  <si>
    <t>永田町１番地</t>
    <rPh sb="0" eb="3">
      <t>ナガタチョウ</t>
    </rPh>
    <rPh sb="4" eb="6">
      <t>バンチ</t>
    </rPh>
    <phoneticPr fontId="2"/>
  </si>
  <si>
    <t>表　彰　歴</t>
    <rPh sb="0" eb="1">
      <t>ヒョウ</t>
    </rPh>
    <rPh sb="2" eb="3">
      <t>アキラ</t>
    </rPh>
    <rPh sb="4" eb="5">
      <t>レキ</t>
    </rPh>
    <phoneticPr fontId="2"/>
  </si>
  <si>
    <t>本　籍</t>
    <rPh sb="0" eb="1">
      <t>ホン</t>
    </rPh>
    <rPh sb="2" eb="3">
      <t>セキ</t>
    </rPh>
    <phoneticPr fontId="2"/>
  </si>
  <si>
    <t>擬叙</t>
    <rPh sb="0" eb="1">
      <t>ギ</t>
    </rPh>
    <rPh sb="1" eb="2">
      <t>ジョ</t>
    </rPh>
    <phoneticPr fontId="2"/>
  </si>
  <si>
    <t>省
庁
等</t>
    <rPh sb="0" eb="1">
      <t>ショウ</t>
    </rPh>
    <rPh sb="2" eb="3">
      <t>チョウ</t>
    </rPh>
    <rPh sb="4" eb="5">
      <t>トウ</t>
    </rPh>
    <phoneticPr fontId="2"/>
  </si>
  <si>
    <t>褒　　　章</t>
    <rPh sb="4" eb="5">
      <t>ショウ</t>
    </rPh>
    <phoneticPr fontId="2"/>
  </si>
  <si>
    <t>官　　職　　名　　等</t>
    <rPh sb="0" eb="1">
      <t>カン</t>
    </rPh>
    <rPh sb="3" eb="4">
      <t>ショク</t>
    </rPh>
    <rPh sb="6" eb="7">
      <t>ナ</t>
    </rPh>
    <rPh sb="9" eb="10">
      <t>トウ</t>
    </rPh>
    <phoneticPr fontId="2"/>
  </si>
  <si>
    <t>元○○事務官</t>
    <rPh sb="3" eb="6">
      <t>ジムカン</t>
    </rPh>
    <phoneticPr fontId="2"/>
  </si>
  <si>
    <t>元○○省○○局○○課長</t>
    <rPh sb="3" eb="4">
      <t>ショウ</t>
    </rPh>
    <rPh sb="6" eb="7">
      <t>キョク</t>
    </rPh>
    <rPh sb="9" eb="10">
      <t>カ</t>
    </rPh>
    <rPh sb="10" eb="11">
      <t>チョウ</t>
    </rPh>
    <phoneticPr fontId="2"/>
  </si>
  <si>
    <t>○○大学法学部</t>
    <rPh sb="2" eb="4">
      <t>ダイガク</t>
    </rPh>
    <phoneticPr fontId="2"/>
  </si>
  <si>
    <t>○○事務官</t>
    <rPh sb="2" eb="5">
      <t>ジムカン</t>
    </rPh>
    <phoneticPr fontId="2"/>
  </si>
  <si>
    <t>○○局○○課係長</t>
    <rPh sb="2" eb="3">
      <t>キョク</t>
    </rPh>
    <rPh sb="5" eb="6">
      <t>カ</t>
    </rPh>
    <rPh sb="6" eb="8">
      <t>カカリチョウ</t>
    </rPh>
    <phoneticPr fontId="2"/>
  </si>
  <si>
    <t>○○庁○○課補佐</t>
    <rPh sb="2" eb="3">
      <t>チョウ</t>
    </rPh>
    <rPh sb="5" eb="6">
      <t>カ</t>
    </rPh>
    <rPh sb="6" eb="8">
      <t>ホサ</t>
    </rPh>
    <phoneticPr fontId="2"/>
  </si>
  <si>
    <t>○○庁○○室補佐</t>
    <rPh sb="2" eb="3">
      <t>チョウ</t>
    </rPh>
    <rPh sb="5" eb="6">
      <t>シツ</t>
    </rPh>
    <rPh sb="6" eb="8">
      <t>ホサ</t>
    </rPh>
    <phoneticPr fontId="2"/>
  </si>
  <si>
    <t>○○省○○課調査官</t>
    <rPh sb="2" eb="3">
      <t>ショウ</t>
    </rPh>
    <rPh sb="5" eb="6">
      <t>カ</t>
    </rPh>
    <rPh sb="6" eb="9">
      <t>チョウサカン</t>
    </rPh>
    <phoneticPr fontId="2"/>
  </si>
  <si>
    <t>○○省○○局○○課長</t>
    <rPh sb="2" eb="3">
      <t>ショウ</t>
    </rPh>
    <rPh sb="5" eb="6">
      <t>キョク</t>
    </rPh>
    <rPh sb="8" eb="10">
      <t>カチョウ</t>
    </rPh>
    <phoneticPr fontId="2"/>
  </si>
  <si>
    <t xml:space="preserve"> </t>
    <phoneticPr fontId="2"/>
  </si>
  <si>
    <t>性別</t>
    <rPh sb="0" eb="2">
      <t>セイベツ</t>
    </rPh>
    <phoneticPr fontId="2"/>
  </si>
  <si>
    <t>１　男
２　女</t>
    <rPh sb="2" eb="3">
      <t>オトコ</t>
    </rPh>
    <rPh sb="6" eb="7">
      <t>オンナ</t>
    </rPh>
    <phoneticPr fontId="2"/>
  </si>
  <si>
    <t>至の日付</t>
    <rPh sb="0" eb="1">
      <t>イタ</t>
    </rPh>
    <rPh sb="2" eb="4">
      <t>ヒヅケ</t>
    </rPh>
    <phoneticPr fontId="2"/>
  </si>
  <si>
    <t>○○省○○局調査官（休職）</t>
    <rPh sb="2" eb="3">
      <t>ショウ</t>
    </rPh>
    <rPh sb="5" eb="6">
      <t>キョク</t>
    </rPh>
    <rPh sb="6" eb="8">
      <t>チョウサ</t>
    </rPh>
    <rPh sb="8" eb="9">
      <t>カン</t>
    </rPh>
    <rPh sb="10" eb="12">
      <t>キュウショク</t>
    </rPh>
    <phoneticPr fontId="2"/>
  </si>
  <si>
    <t>個別ﾃﾞｰﾀ</t>
    <rPh sb="0" eb="2">
      <t>コベツ</t>
    </rPh>
    <phoneticPr fontId="2"/>
  </si>
  <si>
    <t>小計データ</t>
    <rPh sb="0" eb="2">
      <t>ショウケイ</t>
    </rPh>
    <phoneticPr fontId="2"/>
  </si>
  <si>
    <t>除外、小計、合計ｺｰﾄﾞ入力</t>
    <rPh sb="0" eb="2">
      <t>ジョガイ</t>
    </rPh>
    <rPh sb="3" eb="5">
      <t>ショウケイ</t>
    </rPh>
    <rPh sb="6" eb="8">
      <t>ゴウケイ</t>
    </rPh>
    <rPh sb="12" eb="14">
      <t>ニュウリョク</t>
    </rPh>
    <phoneticPr fontId="2"/>
  </si>
  <si>
    <t xml:space="preserve"> </t>
    <phoneticPr fontId="2"/>
  </si>
  <si>
    <t xml:space="preserve"> </t>
    <phoneticPr fontId="2"/>
  </si>
  <si>
    <t>コード</t>
    <phoneticPr fontId="2"/>
  </si>
  <si>
    <t xml:space="preserve"> </t>
    <phoneticPr fontId="2"/>
  </si>
  <si>
    <t>ｸﾞﾙｰﾌﾟ</t>
    <phoneticPr fontId="2"/>
  </si>
  <si>
    <t>(財)○○センター事務局長</t>
    <phoneticPr fontId="2"/>
  </si>
  <si>
    <t>　</t>
    <phoneticPr fontId="2"/>
  </si>
  <si>
    <t>（Ａ）</t>
    <phoneticPr fontId="2"/>
  </si>
  <si>
    <t xml:space="preserve"> </t>
    <phoneticPr fontId="2"/>
  </si>
  <si>
    <t>東京都千代田区</t>
    <phoneticPr fontId="2"/>
  </si>
  <si>
    <t>永田町１番地</t>
    <phoneticPr fontId="2"/>
  </si>
  <si>
    <t xml:space="preserve"> </t>
    <phoneticPr fontId="2"/>
  </si>
  <si>
    <t>コード</t>
    <phoneticPr fontId="2"/>
  </si>
  <si>
    <t>○○　○○</t>
    <phoneticPr fontId="2"/>
  </si>
  <si>
    <t>コード</t>
    <phoneticPr fontId="2"/>
  </si>
  <si>
    <t xml:space="preserve"> </t>
    <phoneticPr fontId="2"/>
  </si>
  <si>
    <t>　</t>
    <phoneticPr fontId="2"/>
  </si>
  <si>
    <t>除外ｺｰﾄﾞ入力</t>
    <rPh sb="0" eb="2">
      <t>ジョガイ</t>
    </rPh>
    <rPh sb="6" eb="8">
      <t>ニュウリョク</t>
    </rPh>
    <phoneticPr fontId="2"/>
  </si>
  <si>
    <t>２：休職等で年数計算除外</t>
    <rPh sb="2" eb="4">
      <t>キュウショク</t>
    </rPh>
    <rPh sb="4" eb="5">
      <t>トウ</t>
    </rPh>
    <rPh sb="6" eb="8">
      <t>ネンスウ</t>
    </rPh>
    <rPh sb="8" eb="10">
      <t>ケイサン</t>
    </rPh>
    <rPh sb="10" eb="12">
      <t>ジョガイ</t>
    </rPh>
    <phoneticPr fontId="2"/>
  </si>
  <si>
    <t>現在</t>
    <rPh sb="0" eb="1">
      <t>ウツツ</t>
    </rPh>
    <rPh sb="1" eb="2">
      <t>ザイ</t>
    </rPh>
    <phoneticPr fontId="2"/>
  </si>
  <si>
    <t>社会福祉事業の研究を行う</t>
    <rPh sb="0" eb="2">
      <t>シャカイ</t>
    </rPh>
    <rPh sb="2" eb="4">
      <t>フクシ</t>
    </rPh>
    <rPh sb="4" eb="6">
      <t>ジギョウ</t>
    </rPh>
    <rPh sb="7" eb="9">
      <t>ケンキュウ</t>
    </rPh>
    <rPh sb="10" eb="11">
      <t>オコナ</t>
    </rPh>
    <phoneticPr fontId="2"/>
  </si>
  <si>
    <t>平○春
瑞六</t>
    <rPh sb="0" eb="1">
      <t>ヒラ</t>
    </rPh>
    <rPh sb="2" eb="3">
      <t>ハル</t>
    </rPh>
    <rPh sb="4" eb="5">
      <t>ズイ</t>
    </rPh>
    <rPh sb="5" eb="6">
      <t>6</t>
    </rPh>
    <phoneticPr fontId="2"/>
  </si>
  <si>
    <t xml:space="preserve"> </t>
    <phoneticPr fontId="2"/>
  </si>
  <si>
    <t xml:space="preserve"> </t>
    <phoneticPr fontId="2"/>
  </si>
  <si>
    <t xml:space="preserve"> </t>
    <phoneticPr fontId="2"/>
  </si>
  <si>
    <t xml:space="preserve"> </t>
    <phoneticPr fontId="2"/>
  </si>
  <si>
    <t>ｸﾞﾙｰﾌﾟ</t>
    <phoneticPr fontId="2"/>
  </si>
  <si>
    <t>合</t>
    <rPh sb="0" eb="1">
      <t>ゴウ</t>
    </rPh>
    <phoneticPr fontId="2"/>
  </si>
  <si>
    <t>　</t>
    <phoneticPr fontId="2"/>
  </si>
  <si>
    <t>計</t>
    <rPh sb="0" eb="1">
      <t>ケイ</t>
    </rPh>
    <phoneticPr fontId="2"/>
  </si>
  <si>
    <t>合計用</t>
    <rPh sb="0" eb="2">
      <t>ゴウケイ</t>
    </rPh>
    <rPh sb="2" eb="3">
      <t>ヨウ</t>
    </rPh>
    <phoneticPr fontId="2"/>
  </si>
  <si>
    <t>月</t>
    <rPh sb="0" eb="1">
      <t>ツキ</t>
    </rPh>
    <phoneticPr fontId="2"/>
  </si>
  <si>
    <t>半月</t>
    <rPh sb="0" eb="2">
      <t>ハンツキ</t>
    </rPh>
    <phoneticPr fontId="2"/>
  </si>
  <si>
    <t>月計</t>
    <rPh sb="0" eb="1">
      <t>ツキ</t>
    </rPh>
    <rPh sb="1" eb="2">
      <t>ケイ</t>
    </rPh>
    <phoneticPr fontId="2"/>
  </si>
  <si>
    <t xml:space="preserve"> </t>
    <phoneticPr fontId="2"/>
  </si>
  <si>
    <t xml:space="preserve"> </t>
    <phoneticPr fontId="2"/>
  </si>
  <si>
    <t>　</t>
    <phoneticPr fontId="2"/>
  </si>
  <si>
    <t xml:space="preserve"> </t>
    <phoneticPr fontId="2"/>
  </si>
  <si>
    <t>（Ａ）</t>
    <phoneticPr fontId="2"/>
  </si>
  <si>
    <t xml:space="preserve"> </t>
    <phoneticPr fontId="2"/>
  </si>
  <si>
    <t xml:space="preserve"> </t>
    <phoneticPr fontId="2"/>
  </si>
  <si>
    <t>平成８年６月</t>
    <rPh sb="0" eb="2">
      <t>ヘイセイ</t>
    </rPh>
    <rPh sb="3" eb="4">
      <t>ネン</t>
    </rPh>
    <rPh sb="5" eb="6">
      <t>ツキ</t>
    </rPh>
    <phoneticPr fontId="2"/>
  </si>
  <si>
    <t>○○センター</t>
    <phoneticPr fontId="2"/>
  </si>
  <si>
    <t>勲　　章　　審　　査　　票</t>
    <rPh sb="0" eb="1">
      <t>イサオ</t>
    </rPh>
    <rPh sb="3" eb="4">
      <t>ショウ</t>
    </rPh>
    <rPh sb="6" eb="7">
      <t>シン</t>
    </rPh>
    <rPh sb="9" eb="10">
      <t>ジャ</t>
    </rPh>
    <rPh sb="12" eb="13">
      <t>ヒョウ</t>
    </rPh>
    <phoneticPr fontId="2"/>
  </si>
  <si>
    <t>●●　○○</t>
    <phoneticPr fontId="2"/>
  </si>
  <si>
    <t>　</t>
    <phoneticPr fontId="2"/>
  </si>
  <si>
    <t>ｸﾞﾙｰﾌﾟ</t>
    <phoneticPr fontId="2"/>
  </si>
  <si>
    <t>　</t>
    <phoneticPr fontId="2"/>
  </si>
  <si>
    <t>性別
(男１ 女２)</t>
    <rPh sb="0" eb="2">
      <t>セイベツ</t>
    </rPh>
    <rPh sb="4" eb="5">
      <t>オトコ</t>
    </rPh>
    <rPh sb="7" eb="8">
      <t>オンナ</t>
    </rPh>
    <phoneticPr fontId="2"/>
  </si>
  <si>
    <t>叙勲発令日</t>
    <rPh sb="0" eb="2">
      <t>ジョクン</t>
    </rPh>
    <rPh sb="2" eb="4">
      <t>ハツレイ</t>
    </rPh>
    <rPh sb="4" eb="5">
      <t>ヒ</t>
    </rPh>
    <phoneticPr fontId="2"/>
  </si>
  <si>
    <t>○○</t>
    <phoneticPr fontId="2"/>
  </si>
  <si>
    <t>(○○歳)</t>
    <phoneticPr fontId="2"/>
  </si>
  <si>
    <t>+0</t>
    <phoneticPr fontId="2"/>
  </si>
  <si>
    <t xml:space="preserve"> </t>
    <phoneticPr fontId="2"/>
  </si>
  <si>
    <t>コード</t>
    <phoneticPr fontId="2"/>
  </si>
  <si>
    <t>　</t>
    <phoneticPr fontId="2"/>
  </si>
  <si>
    <t>平○秋
藍綬</t>
    <rPh sb="0" eb="1">
      <t>ヘイ</t>
    </rPh>
    <rPh sb="2" eb="3">
      <t>アキ</t>
    </rPh>
    <rPh sb="4" eb="6">
      <t>ランジュ</t>
    </rPh>
    <phoneticPr fontId="2"/>
  </si>
  <si>
    <t>昭和○年○月○日</t>
    <rPh sb="0" eb="2">
      <t>ショウワ</t>
    </rPh>
    <rPh sb="3" eb="4">
      <t>ネン</t>
    </rPh>
    <rPh sb="5" eb="6">
      <t>ツキ</t>
    </rPh>
    <rPh sb="7" eb="8">
      <t>ヒ</t>
    </rPh>
    <phoneticPr fontId="2"/>
  </si>
  <si>
    <r>
      <rPr>
        <sz val="5"/>
        <rFont val="ＭＳ 明朝"/>
        <family val="1"/>
        <charset val="128"/>
      </rPr>
      <t>△△△△　○○○</t>
    </r>
    <r>
      <rPr>
        <sz val="9"/>
        <rFont val="ＭＳ 明朝"/>
        <family val="1"/>
        <charset val="128"/>
      </rPr>
      <t xml:space="preserve">
</t>
    </r>
    <r>
      <rPr>
        <sz val="8"/>
        <rFont val="ＭＳ 明朝"/>
        <family val="1"/>
        <charset val="128"/>
      </rPr>
      <t>△△　○○
昭○.□.△改姓）</t>
    </r>
    <r>
      <rPr>
        <sz val="9"/>
        <rFont val="ＭＳ 明朝"/>
        <family val="1"/>
        <charset val="128"/>
      </rPr>
      <t xml:space="preserve"> </t>
    </r>
    <rPh sb="21" eb="22">
      <t>アキラカイセイ</t>
    </rPh>
    <phoneticPr fontId="2"/>
  </si>
  <si>
    <t>平○．１１
厚生労働大臣表彰</t>
    <rPh sb="0" eb="1">
      <t>ヘイ</t>
    </rPh>
    <rPh sb="6" eb="8">
      <t>コウセイ</t>
    </rPh>
    <rPh sb="8" eb="10">
      <t>ロウドウ</t>
    </rPh>
    <rPh sb="10" eb="12">
      <t>ダイジン</t>
    </rPh>
    <rPh sb="12" eb="14">
      <t>ヒョウショウ</t>
    </rPh>
    <phoneticPr fontId="2"/>
  </si>
  <si>
    <t>○○○○行政事務功労</t>
    <rPh sb="4" eb="6">
      <t>ギョウセイ</t>
    </rPh>
    <rPh sb="6" eb="8">
      <t>ジム</t>
    </rPh>
    <phoneticPr fontId="2"/>
  </si>
  <si>
    <t>厚生労働省○○局　　　　　　　　　　　　　　　　　　　　　　　　　　　　</t>
    <rPh sb="0" eb="2">
      <t>コウセイ</t>
    </rPh>
    <rPh sb="2" eb="5">
      <t>ロウドウショウ</t>
    </rPh>
    <rPh sb="7" eb="8">
      <t>キョク</t>
    </rPh>
    <phoneticPr fontId="2"/>
  </si>
  <si>
    <r>
      <rPr>
        <sz val="12"/>
        <color rgb="FFFF0000"/>
        <rFont val="ＭＳ 明朝"/>
        <family val="1"/>
        <charset val="128"/>
      </rPr>
      <t>令</t>
    </r>
    <r>
      <rPr>
        <sz val="12"/>
        <rFont val="ＭＳ 明朝"/>
        <family val="1"/>
        <charset val="128"/>
      </rPr>
      <t>７秋</t>
    </r>
    <rPh sb="0" eb="1">
      <t>レイ</t>
    </rPh>
    <rPh sb="2" eb="3">
      <t>アキ</t>
    </rPh>
    <phoneticPr fontId="2"/>
  </si>
  <si>
    <t>令７秋</t>
    <rPh sb="0" eb="1">
      <t>レイ</t>
    </rPh>
    <rPh sb="2" eb="3">
      <t>アキ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</si>
</sst>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[&lt;=999]000;[&lt;=99999]000\-00;000\-0000"/>
    <numFmt numFmtId="177" formatCode="#,##0_);[Red]\(#,##0\)"/>
    <numFmt numFmtId="178" formatCode="0.0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b/>
      <sz val="11"/>
      <name val="ＭＳ 明朝"/>
      <family val="1"/>
      <charset val="128"/>
    </font>
    <font>
      <sz val="18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sz val="5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6" fontId="1" fillId="0" borderId="0" applyFont="0" applyFill="0" applyBorder="0" applyAlignment="0" applyProtection="0"/>
  </cellStyleXfs>
  <cellXfs count="568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57" fontId="6" fillId="0" borderId="0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10" fillId="0" borderId="8" xfId="0" applyFont="1" applyBorder="1" applyAlignment="1">
      <alignment horizontal="center" vertical="center" wrapText="1"/>
    </xf>
    <xf numFmtId="0" fontId="3" fillId="0" borderId="0" xfId="0" applyNumberFormat="1" applyFont="1" applyAlignment="1">
      <alignment vertical="center"/>
    </xf>
    <xf numFmtId="0" fontId="3" fillId="0" borderId="10" xfId="0" applyFont="1" applyBorder="1" applyAlignment="1">
      <alignment vertical="center"/>
    </xf>
    <xf numFmtId="0" fontId="3" fillId="2" borderId="11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49" fontId="7" fillId="0" borderId="15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57" fontId="7" fillId="0" borderId="0" xfId="0" applyNumberFormat="1" applyFont="1" applyBorder="1" applyAlignment="1">
      <alignment vertical="center"/>
    </xf>
    <xf numFmtId="0" fontId="3" fillId="0" borderId="0" xfId="0" applyFont="1"/>
    <xf numFmtId="57" fontId="3" fillId="4" borderId="0" xfId="0" applyNumberFormat="1" applyFont="1" applyFill="1" applyAlignment="1">
      <alignment vertical="center"/>
    </xf>
    <xf numFmtId="57" fontId="3" fillId="0" borderId="0" xfId="0" applyNumberFormat="1" applyFont="1" applyFill="1" applyAlignment="1">
      <alignment vertical="center"/>
    </xf>
    <xf numFmtId="57" fontId="3" fillId="3" borderId="0" xfId="0" applyNumberFormat="1" applyFont="1" applyFill="1" applyAlignment="1">
      <alignment vertical="center"/>
    </xf>
    <xf numFmtId="0" fontId="3" fillId="0" borderId="0" xfId="0" applyNumberFormat="1" applyFont="1"/>
    <xf numFmtId="57" fontId="3" fillId="0" borderId="0" xfId="0" applyNumberFormat="1" applyFont="1"/>
    <xf numFmtId="0" fontId="7" fillId="0" borderId="0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5" fillId="0" borderId="1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6" fillId="0" borderId="0" xfId="0" applyFont="1" applyBorder="1"/>
    <xf numFmtId="0" fontId="6" fillId="0" borderId="0" xfId="0" applyFont="1" applyBorder="1" applyAlignment="1">
      <alignment vertical="center"/>
    </xf>
    <xf numFmtId="0" fontId="9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57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Border="1"/>
    <xf numFmtId="57" fontId="3" fillId="0" borderId="0" xfId="0" applyNumberFormat="1" applyFont="1" applyBorder="1"/>
    <xf numFmtId="0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9" fillId="0" borderId="19" xfId="0" applyFont="1" applyBorder="1" applyAlignment="1">
      <alignment horizontal="right" vertical="top"/>
    </xf>
    <xf numFmtId="57" fontId="9" fillId="0" borderId="20" xfId="0" applyNumberFormat="1" applyFont="1" applyBorder="1" applyAlignment="1">
      <alignment horizontal="right" vertical="top"/>
    </xf>
    <xf numFmtId="57" fontId="9" fillId="0" borderId="19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top"/>
    </xf>
    <xf numFmtId="0" fontId="4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vertical="center"/>
    </xf>
    <xf numFmtId="0" fontId="9" fillId="0" borderId="23" xfId="0" applyNumberFormat="1" applyFont="1" applyBorder="1" applyAlignment="1">
      <alignment horizontal="center" vertical="center"/>
    </xf>
    <xf numFmtId="57" fontId="9" fillId="0" borderId="23" xfId="0" applyNumberFormat="1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26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57" fontId="9" fillId="0" borderId="27" xfId="0" applyNumberFormat="1" applyFont="1" applyBorder="1" applyAlignment="1">
      <alignment horizontal="right" vertical="top"/>
    </xf>
    <xf numFmtId="0" fontId="3" fillId="0" borderId="2" xfId="0" applyNumberFormat="1" applyFont="1" applyBorder="1" applyAlignment="1">
      <alignment horizont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distributed" wrapText="1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left" vertical="distributed"/>
    </xf>
    <xf numFmtId="0" fontId="4" fillId="0" borderId="36" xfId="0" applyFont="1" applyBorder="1" applyAlignment="1">
      <alignment horizontal="center" vertical="center" textRotation="255"/>
    </xf>
    <xf numFmtId="0" fontId="6" fillId="0" borderId="0" xfId="0" applyFont="1" applyBorder="1" applyAlignment="1">
      <alignment horizontal="center"/>
    </xf>
    <xf numFmtId="0" fontId="3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6" fillId="0" borderId="39" xfId="0" applyNumberFormat="1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 wrapText="1"/>
    </xf>
    <xf numFmtId="0" fontId="3" fillId="0" borderId="41" xfId="0" applyNumberFormat="1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10" fillId="0" borderId="5" xfId="0" applyNumberFormat="1" applyFont="1" applyBorder="1" applyAlignment="1">
      <alignment horizontal="center" vertical="center"/>
    </xf>
    <xf numFmtId="0" fontId="10" fillId="0" borderId="44" xfId="0" applyNumberFormat="1" applyFont="1" applyBorder="1" applyAlignment="1">
      <alignment horizontal="center" vertical="center"/>
    </xf>
    <xf numFmtId="0" fontId="10" fillId="0" borderId="0" xfId="0" applyNumberFormat="1" applyFont="1" applyBorder="1" applyAlignment="1">
      <alignment horizontal="center" vertical="center"/>
    </xf>
    <xf numFmtId="0" fontId="10" fillId="0" borderId="45" xfId="0" applyNumberFormat="1" applyFont="1" applyBorder="1" applyAlignment="1">
      <alignment horizontal="center" vertical="center"/>
    </xf>
    <xf numFmtId="0" fontId="10" fillId="0" borderId="7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vertical="center" wrapText="1"/>
    </xf>
    <xf numFmtId="0" fontId="11" fillId="0" borderId="0" xfId="0" applyFont="1" applyAlignment="1">
      <alignment vertical="center"/>
    </xf>
    <xf numFmtId="57" fontId="3" fillId="6" borderId="0" xfId="0" applyNumberFormat="1" applyFont="1" applyFill="1" applyAlignment="1">
      <alignment vertical="center"/>
    </xf>
    <xf numFmtId="0" fontId="3" fillId="0" borderId="0" xfId="0" applyNumberFormat="1" applyFont="1" applyBorder="1" applyAlignment="1">
      <alignment vertical="center"/>
    </xf>
    <xf numFmtId="0" fontId="3" fillId="0" borderId="7" xfId="0" applyNumberFormat="1" applyFont="1" applyBorder="1" applyAlignment="1">
      <alignment vertical="center"/>
    </xf>
    <xf numFmtId="0" fontId="7" fillId="0" borderId="7" xfId="0" applyNumberFormat="1" applyFont="1" applyBorder="1" applyAlignment="1">
      <alignment vertical="center"/>
    </xf>
    <xf numFmtId="0" fontId="3" fillId="0" borderId="7" xfId="0" applyNumberFormat="1" applyFont="1" applyBorder="1"/>
    <xf numFmtId="0" fontId="3" fillId="0" borderId="2" xfId="0" applyNumberFormat="1" applyFont="1" applyBorder="1"/>
    <xf numFmtId="0" fontId="3" fillId="0" borderId="46" xfId="0" applyNumberFormat="1" applyFont="1" applyBorder="1"/>
    <xf numFmtId="0" fontId="10" fillId="0" borderId="15" xfId="0" applyFont="1" applyBorder="1" applyAlignment="1">
      <alignment vertical="center"/>
    </xf>
    <xf numFmtId="0" fontId="6" fillId="0" borderId="47" xfId="0" applyFont="1" applyBorder="1" applyAlignment="1">
      <alignment horizontal="center" vertical="center"/>
    </xf>
    <xf numFmtId="0" fontId="6" fillId="0" borderId="0" xfId="0" applyNumberFormat="1" applyFont="1" applyBorder="1" applyAlignment="1">
      <alignment vertical="center"/>
    </xf>
    <xf numFmtId="0" fontId="6" fillId="0" borderId="7" xfId="0" applyNumberFormat="1" applyFont="1" applyBorder="1" applyAlignment="1">
      <alignment vertical="center"/>
    </xf>
    <xf numFmtId="0" fontId="6" fillId="0" borderId="0" xfId="0" applyNumberFormat="1" applyFont="1" applyBorder="1" applyAlignment="1">
      <alignment horizontal="center"/>
    </xf>
    <xf numFmtId="0" fontId="6" fillId="0" borderId="0" xfId="0" applyNumberFormat="1" applyFont="1" applyBorder="1"/>
    <xf numFmtId="0" fontId="6" fillId="0" borderId="7" xfId="0" applyNumberFormat="1" applyFont="1" applyBorder="1"/>
    <xf numFmtId="0" fontId="6" fillId="0" borderId="5" xfId="0" applyNumberFormat="1" applyFont="1" applyBorder="1"/>
    <xf numFmtId="0" fontId="6" fillId="0" borderId="5" xfId="0" applyNumberFormat="1" applyFont="1" applyBorder="1" applyAlignment="1">
      <alignment horizontal="center"/>
    </xf>
    <xf numFmtId="0" fontId="6" fillId="0" borderId="48" xfId="0" applyNumberFormat="1" applyFont="1" applyBorder="1"/>
    <xf numFmtId="0" fontId="4" fillId="0" borderId="0" xfId="0" applyNumberFormat="1" applyFont="1" applyAlignment="1">
      <alignment vertical="center" wrapText="1"/>
    </xf>
    <xf numFmtId="0" fontId="3" fillId="0" borderId="8" xfId="0" applyNumberFormat="1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57" fontId="9" fillId="0" borderId="49" xfId="0" applyNumberFormat="1" applyFont="1" applyBorder="1" applyAlignment="1">
      <alignment horizontal="right" vertical="top"/>
    </xf>
    <xf numFmtId="0" fontId="9" fillId="0" borderId="50" xfId="0" applyFont="1" applyBorder="1" applyAlignment="1">
      <alignment horizontal="right" vertical="top"/>
    </xf>
    <xf numFmtId="57" fontId="9" fillId="0" borderId="9" xfId="0" applyNumberFormat="1" applyFont="1" applyBorder="1" applyAlignment="1">
      <alignment horizontal="right" vertical="top"/>
    </xf>
    <xf numFmtId="57" fontId="9" fillId="0" borderId="0" xfId="0" applyNumberFormat="1" applyFont="1" applyBorder="1" applyAlignment="1">
      <alignment horizontal="center" vertical="center"/>
    </xf>
    <xf numFmtId="57" fontId="9" fillId="0" borderId="7" xfId="0" applyNumberFormat="1" applyFont="1" applyBorder="1" applyAlignment="1">
      <alignment horizontal="center" vertical="center"/>
    </xf>
    <xf numFmtId="57" fontId="9" fillId="0" borderId="19" xfId="0" applyNumberFormat="1" applyFont="1" applyBorder="1" applyAlignment="1">
      <alignment horizontal="center" vertical="center"/>
    </xf>
    <xf numFmtId="0" fontId="10" fillId="0" borderId="51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vertical="center"/>
    </xf>
    <xf numFmtId="0" fontId="3" fillId="0" borderId="15" xfId="0" applyFont="1" applyBorder="1"/>
    <xf numFmtId="0" fontId="6" fillId="0" borderId="52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0" xfId="0" applyBorder="1" applyAlignment="1">
      <alignment horizontal="center"/>
    </xf>
    <xf numFmtId="57" fontId="3" fillId="6" borderId="8" xfId="0" applyNumberFormat="1" applyFont="1" applyFill="1" applyBorder="1" applyAlignment="1">
      <alignment vertical="center"/>
    </xf>
    <xf numFmtId="0" fontId="3" fillId="6" borderId="8" xfId="0" applyFont="1" applyFill="1" applyBorder="1" applyAlignment="1">
      <alignment vertical="center"/>
    </xf>
    <xf numFmtId="0" fontId="3" fillId="0" borderId="53" xfId="0" applyNumberFormat="1" applyFont="1" applyBorder="1" applyAlignment="1">
      <alignment horizontal="center" vertical="top" textRotation="180"/>
    </xf>
    <xf numFmtId="0" fontId="0" fillId="0" borderId="54" xfId="0" applyBorder="1"/>
    <xf numFmtId="0" fontId="9" fillId="0" borderId="30" xfId="0" applyFont="1" applyBorder="1" applyAlignment="1">
      <alignment horizontal="center" vertical="center" wrapText="1"/>
    </xf>
    <xf numFmtId="57" fontId="7" fillId="0" borderId="0" xfId="0" applyNumberFormat="1" applyFont="1" applyBorder="1" applyAlignment="1">
      <alignment vertical="top" textRotation="255"/>
    </xf>
    <xf numFmtId="0" fontId="3" fillId="0" borderId="0" xfId="0" applyFont="1" applyBorder="1" applyAlignment="1">
      <alignment vertical="top" textRotation="255"/>
    </xf>
    <xf numFmtId="49" fontId="6" fillId="0" borderId="8" xfId="0" applyNumberFormat="1" applyFont="1" applyBorder="1" applyAlignment="1">
      <alignment vertical="center"/>
    </xf>
    <xf numFmtId="0" fontId="3" fillId="0" borderId="2" xfId="0" applyFont="1" applyBorder="1"/>
    <xf numFmtId="0" fontId="0" fillId="0" borderId="55" xfId="0" applyBorder="1"/>
    <xf numFmtId="0" fontId="0" fillId="0" borderId="9" xfId="0" applyBorder="1" applyAlignment="1">
      <alignment horizontal="center" vertical="center"/>
    </xf>
    <xf numFmtId="57" fontId="7" fillId="0" borderId="0" xfId="0" applyNumberFormat="1" applyFont="1" applyBorder="1" applyAlignment="1">
      <alignment vertical="top" textRotation="255"/>
    </xf>
    <xf numFmtId="0" fontId="3" fillId="0" borderId="0" xfId="0" applyFont="1" applyBorder="1" applyAlignment="1">
      <alignment vertical="top" textRotation="255"/>
    </xf>
    <xf numFmtId="0" fontId="10" fillId="0" borderId="23" xfId="0" applyNumberFormat="1" applyFont="1" applyBorder="1" applyAlignment="1">
      <alignment horizontal="center" vertical="center"/>
    </xf>
    <xf numFmtId="0" fontId="10" fillId="0" borderId="19" xfId="0" applyNumberFormat="1" applyFont="1" applyBorder="1" applyAlignment="1">
      <alignment horizontal="center" vertical="center"/>
    </xf>
    <xf numFmtId="0" fontId="10" fillId="0" borderId="21" xfId="0" applyNumberFormat="1" applyFont="1" applyBorder="1" applyAlignment="1">
      <alignment horizontal="center" vertical="center"/>
    </xf>
    <xf numFmtId="0" fontId="10" fillId="0" borderId="49" xfId="0" applyNumberFormat="1" applyFont="1" applyBorder="1" applyAlignment="1">
      <alignment horizontal="center" vertical="center"/>
    </xf>
    <xf numFmtId="0" fontId="10" fillId="0" borderId="57" xfId="0" applyNumberFormat="1" applyFont="1" applyBorder="1" applyAlignment="1">
      <alignment horizontal="center" vertical="center"/>
    </xf>
    <xf numFmtId="0" fontId="10" fillId="0" borderId="58" xfId="0" applyNumberFormat="1" applyFont="1" applyBorder="1" applyAlignment="1">
      <alignment horizontal="center" vertical="center"/>
    </xf>
    <xf numFmtId="177" fontId="4" fillId="0" borderId="23" xfId="0" applyNumberFormat="1" applyFont="1" applyBorder="1" applyAlignment="1">
      <alignment horizontal="right" vertical="center"/>
    </xf>
    <xf numFmtId="177" fontId="4" fillId="0" borderId="21" xfId="0" applyNumberFormat="1" applyFont="1" applyBorder="1" applyAlignment="1">
      <alignment horizontal="right" vertical="center"/>
    </xf>
    <xf numFmtId="177" fontId="10" fillId="0" borderId="59" xfId="0" applyNumberFormat="1" applyFont="1" applyBorder="1" applyAlignment="1">
      <alignment horizontal="right" vertical="center"/>
    </xf>
    <xf numFmtId="0" fontId="0" fillId="0" borderId="60" xfId="0" applyBorder="1" applyAlignment="1">
      <alignment horizontal="right" vertical="center"/>
    </xf>
    <xf numFmtId="177" fontId="10" fillId="0" borderId="38" xfId="0" applyNumberFormat="1" applyFont="1" applyBorder="1" applyAlignment="1">
      <alignment horizontal="right" vertical="center"/>
    </xf>
    <xf numFmtId="177" fontId="0" fillId="0" borderId="42" xfId="0" applyNumberFormat="1" applyBorder="1" applyAlignment="1">
      <alignment horizontal="right" vertical="center"/>
    </xf>
    <xf numFmtId="0" fontId="10" fillId="0" borderId="61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10" fillId="0" borderId="42" xfId="0" applyNumberFormat="1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10" fillId="0" borderId="61" xfId="0" applyNumberFormat="1" applyFont="1" applyBorder="1" applyAlignment="1">
      <alignment horizontal="center" vertical="center" wrapText="1"/>
    </xf>
    <xf numFmtId="0" fontId="10" fillId="0" borderId="19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49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left" vertical="top" wrapText="1"/>
    </xf>
    <xf numFmtId="0" fontId="10" fillId="0" borderId="7" xfId="0" applyNumberFormat="1" applyFont="1" applyBorder="1" applyAlignment="1">
      <alignment horizontal="left" vertical="top" wrapText="1"/>
    </xf>
    <xf numFmtId="0" fontId="10" fillId="0" borderId="21" xfId="0" applyNumberFormat="1" applyFont="1" applyBorder="1" applyAlignment="1">
      <alignment horizontal="left" vertical="top" wrapText="1"/>
    </xf>
    <xf numFmtId="0" fontId="10" fillId="0" borderId="69" xfId="0" applyNumberFormat="1" applyFont="1" applyBorder="1" applyAlignment="1">
      <alignment horizontal="left" vertical="top" wrapText="1"/>
    </xf>
    <xf numFmtId="0" fontId="4" fillId="0" borderId="63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10" fillId="0" borderId="60" xfId="0" applyNumberFormat="1" applyFont="1" applyBorder="1" applyAlignment="1">
      <alignment horizontal="center" vertical="center"/>
    </xf>
    <xf numFmtId="0" fontId="3" fillId="0" borderId="65" xfId="0" applyFont="1" applyBorder="1" applyAlignment="1">
      <alignment horizontal="center"/>
    </xf>
    <xf numFmtId="0" fontId="4" fillId="0" borderId="66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distributed"/>
    </xf>
    <xf numFmtId="0" fontId="4" fillId="0" borderId="64" xfId="0" applyFont="1" applyBorder="1" applyAlignment="1">
      <alignment horizontal="center" vertical="distributed"/>
    </xf>
    <xf numFmtId="0" fontId="6" fillId="0" borderId="6" xfId="0" applyFont="1" applyBorder="1" applyAlignment="1">
      <alignment horizontal="center"/>
    </xf>
    <xf numFmtId="0" fontId="6" fillId="0" borderId="67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0" fontId="4" fillId="0" borderId="12" xfId="0" applyNumberFormat="1" applyFont="1" applyBorder="1" applyAlignment="1">
      <alignment horizontal="center" vertical="center"/>
    </xf>
    <xf numFmtId="0" fontId="4" fillId="0" borderId="68" xfId="0" applyNumberFormat="1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 textRotation="255"/>
    </xf>
    <xf numFmtId="0" fontId="4" fillId="0" borderId="63" xfId="0" applyFont="1" applyBorder="1" applyAlignment="1">
      <alignment horizontal="center" vertical="center" textRotation="255"/>
    </xf>
    <xf numFmtId="0" fontId="4" fillId="0" borderId="64" xfId="0" applyFont="1" applyBorder="1" applyAlignment="1">
      <alignment horizontal="center" vertical="center" textRotation="255"/>
    </xf>
    <xf numFmtId="0" fontId="6" fillId="0" borderId="13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10" fillId="0" borderId="23" xfId="0" applyNumberFormat="1" applyFont="1" applyBorder="1" applyAlignment="1">
      <alignment horizontal="left" vertical="center" wrapText="1"/>
    </xf>
    <xf numFmtId="0" fontId="10" fillId="0" borderId="19" xfId="0" applyNumberFormat="1" applyFont="1" applyBorder="1" applyAlignment="1">
      <alignment horizontal="left" vertical="center" wrapText="1"/>
    </xf>
    <xf numFmtId="0" fontId="10" fillId="0" borderId="21" xfId="0" applyNumberFormat="1" applyFont="1" applyBorder="1" applyAlignment="1">
      <alignment horizontal="left" vertical="center" wrapText="1"/>
    </xf>
    <xf numFmtId="0" fontId="10" fillId="0" borderId="49" xfId="0" applyNumberFormat="1" applyFont="1" applyBorder="1" applyAlignment="1">
      <alignment horizontal="left" vertical="center" wrapText="1"/>
    </xf>
    <xf numFmtId="0" fontId="10" fillId="0" borderId="3" xfId="0" applyNumberFormat="1" applyFont="1" applyBorder="1" applyAlignment="1">
      <alignment horizontal="center" vertical="center"/>
    </xf>
    <xf numFmtId="177" fontId="4" fillId="0" borderId="59" xfId="0" applyNumberFormat="1" applyFont="1" applyBorder="1" applyAlignment="1">
      <alignment horizontal="right" vertical="center"/>
    </xf>
    <xf numFmtId="177" fontId="4" fillId="0" borderId="60" xfId="0" applyNumberFormat="1" applyFont="1" applyBorder="1" applyAlignment="1">
      <alignment horizontal="right" vertical="center"/>
    </xf>
    <xf numFmtId="0" fontId="3" fillId="0" borderId="2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10" fillId="0" borderId="70" xfId="0" applyNumberFormat="1" applyFont="1" applyBorder="1" applyAlignment="1">
      <alignment horizontal="left" vertical="center"/>
    </xf>
    <xf numFmtId="0" fontId="10" fillId="0" borderId="4" xfId="0" applyNumberFormat="1" applyFont="1" applyBorder="1" applyAlignment="1">
      <alignment horizontal="left" vertical="center"/>
    </xf>
    <xf numFmtId="0" fontId="10" fillId="0" borderId="1" xfId="0" applyNumberFormat="1" applyFont="1" applyBorder="1" applyAlignment="1">
      <alignment horizontal="left" vertical="center"/>
    </xf>
    <xf numFmtId="0" fontId="10" fillId="0" borderId="71" xfId="0" applyNumberFormat="1" applyFont="1" applyBorder="1" applyAlignment="1">
      <alignment horizontal="left" vertical="center"/>
    </xf>
    <xf numFmtId="0" fontId="10" fillId="0" borderId="61" xfId="0" applyNumberFormat="1" applyFont="1" applyBorder="1" applyAlignment="1">
      <alignment horizontal="left" vertical="center" wrapText="1"/>
    </xf>
    <xf numFmtId="0" fontId="10" fillId="0" borderId="20" xfId="0" applyNumberFormat="1" applyFont="1" applyBorder="1" applyAlignment="1">
      <alignment horizontal="left" vertical="center" wrapText="1"/>
    </xf>
    <xf numFmtId="0" fontId="10" fillId="0" borderId="3" xfId="0" applyNumberFormat="1" applyFont="1" applyBorder="1" applyAlignment="1">
      <alignment horizontal="left" vertical="center" wrapText="1"/>
    </xf>
    <xf numFmtId="0" fontId="10" fillId="0" borderId="69" xfId="0" applyNumberFormat="1" applyFont="1" applyBorder="1" applyAlignment="1">
      <alignment horizontal="left" vertical="center" wrapText="1"/>
    </xf>
    <xf numFmtId="0" fontId="6" fillId="0" borderId="72" xfId="0" applyNumberFormat="1" applyFont="1" applyBorder="1" applyAlignment="1">
      <alignment horizontal="center" vertical="center"/>
    </xf>
    <xf numFmtId="0" fontId="6" fillId="0" borderId="73" xfId="0" applyNumberFormat="1" applyFont="1" applyBorder="1" applyAlignment="1">
      <alignment horizontal="center" vertical="center"/>
    </xf>
    <xf numFmtId="0" fontId="6" fillId="0" borderId="74" xfId="0" applyNumberFormat="1" applyFont="1" applyBorder="1" applyAlignment="1">
      <alignment horizontal="center" vertical="center"/>
    </xf>
    <xf numFmtId="0" fontId="6" fillId="0" borderId="75" xfId="0" applyNumberFormat="1" applyFont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76" xfId="0" applyNumberFormat="1" applyFont="1" applyBorder="1" applyAlignment="1">
      <alignment horizontal="center" vertical="center"/>
    </xf>
    <xf numFmtId="0" fontId="6" fillId="0" borderId="55" xfId="0" applyNumberFormat="1" applyFont="1" applyBorder="1" applyAlignment="1">
      <alignment horizontal="center" vertical="center"/>
    </xf>
    <xf numFmtId="0" fontId="6" fillId="0" borderId="15" xfId="0" applyNumberFormat="1" applyFont="1" applyBorder="1" applyAlignment="1">
      <alignment horizontal="center" vertical="center"/>
    </xf>
    <xf numFmtId="0" fontId="0" fillId="0" borderId="5" xfId="0" applyBorder="1"/>
    <xf numFmtId="0" fontId="6" fillId="0" borderId="18" xfId="0" applyNumberFormat="1" applyFont="1" applyBorder="1" applyAlignment="1">
      <alignment horizontal="center" vertical="center"/>
    </xf>
    <xf numFmtId="0" fontId="0" fillId="0" borderId="51" xfId="0" applyBorder="1"/>
    <xf numFmtId="0" fontId="6" fillId="0" borderId="77" xfId="0" applyNumberFormat="1" applyFont="1" applyBorder="1" applyAlignment="1">
      <alignment horizontal="center" vertical="center"/>
    </xf>
    <xf numFmtId="0" fontId="6" fillId="0" borderId="78" xfId="0" applyNumberFormat="1" applyFont="1" applyBorder="1" applyAlignment="1">
      <alignment horizontal="center" vertical="center"/>
    </xf>
    <xf numFmtId="0" fontId="3" fillId="0" borderId="79" xfId="0" applyFont="1" applyBorder="1" applyAlignment="1"/>
    <xf numFmtId="0" fontId="3" fillId="0" borderId="80" xfId="0" applyFont="1" applyBorder="1" applyAlignment="1"/>
    <xf numFmtId="0" fontId="6" fillId="0" borderId="17" xfId="0" applyFont="1" applyBorder="1" applyAlignment="1">
      <alignment horizontal="left" vertical="center" wrapText="1"/>
    </xf>
    <xf numFmtId="0" fontId="0" fillId="0" borderId="15" xfId="0" applyBorder="1"/>
    <xf numFmtId="0" fontId="0" fillId="0" borderId="18" xfId="0" applyBorder="1"/>
    <xf numFmtId="0" fontId="0" fillId="0" borderId="81" xfId="0" applyBorder="1"/>
    <xf numFmtId="0" fontId="4" fillId="0" borderId="17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8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6" fillId="0" borderId="17" xfId="0" applyNumberFormat="1" applyFont="1" applyBorder="1" applyAlignment="1">
      <alignment horizontal="center" vertical="center"/>
    </xf>
    <xf numFmtId="0" fontId="6" fillId="0" borderId="56" xfId="0" applyNumberFormat="1" applyFont="1" applyBorder="1" applyAlignment="1">
      <alignment horizontal="center" vertical="center"/>
    </xf>
    <xf numFmtId="0" fontId="6" fillId="0" borderId="81" xfId="0" applyNumberFormat="1" applyFont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center"/>
    </xf>
    <xf numFmtId="0" fontId="6" fillId="0" borderId="48" xfId="0" applyNumberFormat="1" applyFont="1" applyBorder="1" applyAlignment="1">
      <alignment horizontal="center" vertical="center"/>
    </xf>
    <xf numFmtId="178" fontId="6" fillId="6" borderId="0" xfId="0" applyNumberFormat="1" applyFont="1" applyFill="1" applyBorder="1" applyAlignment="1">
      <alignment horizontal="center" vertical="center"/>
    </xf>
    <xf numFmtId="49" fontId="7" fillId="6" borderId="8" xfId="0" applyNumberFormat="1" applyFont="1" applyFill="1" applyBorder="1" applyAlignment="1">
      <alignment vertical="center"/>
    </xf>
    <xf numFmtId="0" fontId="3" fillId="6" borderId="8" xfId="0" applyFont="1" applyFill="1" applyBorder="1" applyAlignment="1">
      <alignment vertical="center"/>
    </xf>
    <xf numFmtId="0" fontId="6" fillId="0" borderId="2" xfId="0" applyNumberFormat="1" applyFont="1" applyBorder="1" applyAlignment="1">
      <alignment horizontal="center" vertical="center"/>
    </xf>
    <xf numFmtId="0" fontId="6" fillId="0" borderId="82" xfId="0" applyNumberFormat="1" applyFont="1" applyBorder="1" applyAlignment="1">
      <alignment horizontal="center" vertical="center"/>
    </xf>
    <xf numFmtId="0" fontId="6" fillId="0" borderId="83" xfId="0" applyNumberFormat="1" applyFont="1" applyBorder="1" applyAlignment="1">
      <alignment horizontal="center" vertical="center"/>
    </xf>
    <xf numFmtId="0" fontId="3" fillId="0" borderId="84" xfId="0" applyFont="1" applyBorder="1" applyAlignment="1"/>
    <xf numFmtId="0" fontId="7" fillId="0" borderId="8" xfId="0" applyNumberFormat="1" applyFont="1" applyBorder="1" applyAlignment="1">
      <alignment vertical="center"/>
    </xf>
    <xf numFmtId="57" fontId="6" fillId="0" borderId="43" xfId="0" applyNumberFormat="1" applyFont="1" applyBorder="1" applyAlignment="1">
      <alignment horizontal="left" vertical="center"/>
    </xf>
    <xf numFmtId="57" fontId="6" fillId="0" borderId="85" xfId="0" applyNumberFormat="1" applyFont="1" applyBorder="1" applyAlignment="1">
      <alignment horizontal="left" vertical="center"/>
    </xf>
    <xf numFmtId="0" fontId="3" fillId="6" borderId="8" xfId="0" applyFont="1" applyFill="1" applyBorder="1" applyAlignment="1">
      <alignment horizontal="center" vertical="center"/>
    </xf>
    <xf numFmtId="0" fontId="3" fillId="6" borderId="66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66" xfId="0" applyFont="1" applyFill="1" applyBorder="1" applyAlignment="1">
      <alignment horizontal="center" vertical="center"/>
    </xf>
    <xf numFmtId="178" fontId="6" fillId="6" borderId="16" xfId="0" applyNumberFormat="1" applyFont="1" applyFill="1" applyBorder="1" applyAlignment="1">
      <alignment horizontal="center" vertical="center"/>
    </xf>
    <xf numFmtId="0" fontId="6" fillId="0" borderId="86" xfId="0" applyNumberFormat="1" applyFont="1" applyBorder="1" applyAlignment="1">
      <alignment horizontal="center" vertical="center"/>
    </xf>
    <xf numFmtId="0" fontId="6" fillId="0" borderId="87" xfId="0" applyNumberFormat="1" applyFont="1" applyBorder="1" applyAlignment="1">
      <alignment horizontal="center" vertical="center"/>
    </xf>
    <xf numFmtId="0" fontId="0" fillId="0" borderId="14" xfId="0" applyBorder="1"/>
    <xf numFmtId="0" fontId="0" fillId="0" borderId="2" xfId="0" applyBorder="1"/>
    <xf numFmtId="0" fontId="0" fillId="0" borderId="10" xfId="0" applyBorder="1"/>
    <xf numFmtId="57" fontId="6" fillId="0" borderId="4" xfId="0" applyNumberFormat="1" applyFont="1" applyBorder="1" applyAlignment="1">
      <alignment horizontal="left" vertical="center"/>
    </xf>
    <xf numFmtId="57" fontId="6" fillId="0" borderId="88" xfId="0" applyNumberFormat="1" applyFont="1" applyBorder="1" applyAlignment="1">
      <alignment horizontal="left" vertical="center"/>
    </xf>
    <xf numFmtId="0" fontId="6" fillId="0" borderId="14" xfId="0" applyNumberFormat="1" applyFont="1" applyBorder="1" applyAlignment="1">
      <alignment horizontal="center" vertical="center"/>
    </xf>
    <xf numFmtId="0" fontId="3" fillId="0" borderId="89" xfId="0" applyFont="1" applyBorder="1" applyAlignment="1"/>
    <xf numFmtId="49" fontId="3" fillId="6" borderId="8" xfId="0" applyNumberFormat="1" applyFont="1" applyFill="1" applyBorder="1" applyAlignment="1">
      <alignment vertical="center"/>
    </xf>
    <xf numFmtId="0" fontId="7" fillId="6" borderId="8" xfId="0" applyNumberFormat="1" applyFont="1" applyFill="1" applyBorder="1" applyAlignment="1">
      <alignment horizontal="center" vertical="center"/>
    </xf>
    <xf numFmtId="0" fontId="6" fillId="0" borderId="85" xfId="0" applyNumberFormat="1" applyFont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56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6" xfId="0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9" fillId="0" borderId="66" xfId="0" applyFont="1" applyBorder="1" applyAlignment="1">
      <alignment horizontal="center" vertical="center" wrapText="1"/>
    </xf>
    <xf numFmtId="0" fontId="9" fillId="0" borderId="64" xfId="0" applyFont="1" applyBorder="1" applyAlignment="1">
      <alignment horizontal="center" vertical="center" wrapText="1"/>
    </xf>
    <xf numFmtId="0" fontId="4" fillId="0" borderId="76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5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88" xfId="0" applyFont="1" applyBorder="1" applyAlignment="1">
      <alignment horizontal="left" vertical="center"/>
    </xf>
    <xf numFmtId="0" fontId="10" fillId="0" borderId="66" xfId="0" applyFont="1" applyBorder="1" applyAlignment="1">
      <alignment horizontal="center" vertical="center" textRotation="255"/>
    </xf>
    <xf numFmtId="0" fontId="10" fillId="0" borderId="64" xfId="0" applyFont="1" applyBorder="1" applyAlignment="1">
      <alignment horizontal="center" vertical="center" textRotation="255"/>
    </xf>
    <xf numFmtId="0" fontId="6" fillId="0" borderId="77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/>
    </xf>
    <xf numFmtId="0" fontId="3" fillId="0" borderId="86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0" fontId="7" fillId="0" borderId="17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91" xfId="0" applyNumberFormat="1" applyFont="1" applyBorder="1" applyAlignment="1">
      <alignment horizontal="center" vertical="center"/>
    </xf>
    <xf numFmtId="0" fontId="10" fillId="0" borderId="92" xfId="0" applyNumberFormat="1" applyFont="1" applyBorder="1" applyAlignment="1">
      <alignment horizontal="center" vertical="center"/>
    </xf>
    <xf numFmtId="0" fontId="10" fillId="0" borderId="93" xfId="0" applyNumberFormat="1" applyFont="1" applyBorder="1" applyAlignment="1">
      <alignment horizontal="center" vertical="center"/>
    </xf>
    <xf numFmtId="0" fontId="10" fillId="0" borderId="92" xfId="0" applyFont="1" applyBorder="1" applyAlignment="1">
      <alignment horizontal="center" vertical="center"/>
    </xf>
    <xf numFmtId="0" fontId="10" fillId="0" borderId="94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6" fillId="0" borderId="95" xfId="0" applyFont="1" applyBorder="1" applyAlignment="1">
      <alignment horizontal="left" vertical="center"/>
    </xf>
    <xf numFmtId="0" fontId="6" fillId="0" borderId="43" xfId="0" applyFont="1" applyBorder="1" applyAlignment="1">
      <alignment horizontal="left" vertical="center"/>
    </xf>
    <xf numFmtId="0" fontId="6" fillId="0" borderId="85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 shrinkToFit="1"/>
    </xf>
    <xf numFmtId="0" fontId="6" fillId="0" borderId="15" xfId="0" applyFont="1" applyBorder="1" applyAlignment="1">
      <alignment horizontal="left" vertical="center" shrinkToFit="1"/>
    </xf>
    <xf numFmtId="0" fontId="6" fillId="0" borderId="18" xfId="0" applyFont="1" applyBorder="1" applyAlignment="1">
      <alignment horizontal="left" vertical="center" shrinkToFit="1"/>
    </xf>
    <xf numFmtId="0" fontId="3" fillId="0" borderId="74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0" fontId="4" fillId="0" borderId="76" xfId="0" applyFont="1" applyBorder="1" applyAlignment="1">
      <alignment horizontal="center" vertical="center"/>
    </xf>
    <xf numFmtId="0" fontId="9" fillId="0" borderId="63" xfId="0" applyFont="1" applyBorder="1" applyAlignment="1">
      <alignment horizontal="center" vertical="center" textRotation="255" wrapText="1"/>
    </xf>
    <xf numFmtId="0" fontId="9" fillId="0" borderId="64" xfId="0" applyFont="1" applyBorder="1" applyAlignment="1">
      <alignment horizontal="center" vertical="center" textRotation="255" wrapText="1"/>
    </xf>
    <xf numFmtId="49" fontId="7" fillId="0" borderId="17" xfId="0" applyNumberFormat="1" applyFont="1" applyBorder="1" applyAlignment="1">
      <alignment horizontal="left" vertical="center"/>
    </xf>
    <xf numFmtId="49" fontId="7" fillId="0" borderId="15" xfId="0" applyNumberFormat="1" applyFont="1" applyBorder="1" applyAlignment="1">
      <alignment horizontal="left" vertical="center"/>
    </xf>
    <xf numFmtId="49" fontId="7" fillId="0" borderId="100" xfId="0" applyNumberFormat="1" applyFont="1" applyBorder="1" applyAlignment="1">
      <alignment horizontal="left" vertical="center"/>
    </xf>
    <xf numFmtId="49" fontId="7" fillId="0" borderId="14" xfId="0" applyNumberFormat="1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left" vertical="center"/>
    </xf>
    <xf numFmtId="49" fontId="7" fillId="0" borderId="101" xfId="0" applyNumberFormat="1" applyFont="1" applyBorder="1" applyAlignment="1">
      <alignment horizontal="left" vertical="center"/>
    </xf>
    <xf numFmtId="0" fontId="7" fillId="0" borderId="102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0" borderId="10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3" fillId="0" borderId="77" xfId="0" applyNumberFormat="1" applyFont="1" applyBorder="1" applyAlignment="1">
      <alignment horizontal="center" vertical="center"/>
    </xf>
    <xf numFmtId="0" fontId="3" fillId="0" borderId="78" xfId="0" applyNumberFormat="1" applyFont="1" applyBorder="1" applyAlignment="1">
      <alignment horizontal="center" vertical="center"/>
    </xf>
    <xf numFmtId="58" fontId="7" fillId="0" borderId="11" xfId="0" applyNumberFormat="1" applyFont="1" applyBorder="1" applyAlignment="1">
      <alignment horizontal="center" vertical="center"/>
    </xf>
    <xf numFmtId="0" fontId="0" fillId="0" borderId="12" xfId="0" applyBorder="1"/>
    <xf numFmtId="176" fontId="3" fillId="0" borderId="12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vertical="distributed" wrapText="1"/>
    </xf>
    <xf numFmtId="0" fontId="3" fillId="0" borderId="8" xfId="0" applyFont="1" applyBorder="1" applyAlignment="1">
      <alignment wrapText="1"/>
    </xf>
    <xf numFmtId="0" fontId="3" fillId="0" borderId="8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4" fillId="0" borderId="96" xfId="0" applyFont="1" applyBorder="1" applyAlignment="1">
      <alignment horizontal="center" vertical="center"/>
    </xf>
    <xf numFmtId="0" fontId="4" fillId="0" borderId="88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95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97" xfId="0" applyFont="1" applyBorder="1" applyAlignment="1">
      <alignment horizontal="center" vertical="center"/>
    </xf>
    <xf numFmtId="0" fontId="5" fillId="0" borderId="98" xfId="0" applyFont="1" applyBorder="1" applyAlignment="1">
      <alignment horizontal="center" vertical="center"/>
    </xf>
    <xf numFmtId="0" fontId="5" fillId="0" borderId="85" xfId="0" applyFont="1" applyBorder="1" applyAlignment="1">
      <alignment horizontal="center" vertical="center"/>
    </xf>
    <xf numFmtId="0" fontId="10" fillId="0" borderId="76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99" xfId="0" applyFont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/>
    </xf>
    <xf numFmtId="0" fontId="3" fillId="0" borderId="12" xfId="0" applyNumberFormat="1" applyFont="1" applyBorder="1" applyAlignment="1">
      <alignment horizontal="center" vertical="center"/>
    </xf>
    <xf numFmtId="0" fontId="3" fillId="0" borderId="68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wrapText="1"/>
    </xf>
    <xf numFmtId="0" fontId="3" fillId="0" borderId="56" xfId="0" applyFont="1" applyBorder="1" applyAlignment="1">
      <alignment wrapText="1"/>
    </xf>
    <xf numFmtId="0" fontId="12" fillId="0" borderId="5" xfId="0" applyFont="1" applyBorder="1" applyAlignment="1">
      <alignment horizontal="center" vertical="top"/>
    </xf>
    <xf numFmtId="58" fontId="7" fillId="0" borderId="14" xfId="0" applyNumberFormat="1" applyFont="1" applyBorder="1" applyAlignment="1">
      <alignment horizontal="left" vertical="center" indent="1"/>
    </xf>
    <xf numFmtId="58" fontId="7" fillId="0" borderId="2" xfId="0" applyNumberFormat="1" applyFont="1" applyBorder="1" applyAlignment="1">
      <alignment horizontal="left" vertical="center" indent="1"/>
    </xf>
    <xf numFmtId="58" fontId="7" fillId="0" borderId="101" xfId="0" applyNumberFormat="1" applyFont="1" applyBorder="1" applyAlignment="1">
      <alignment horizontal="left" vertical="center" indent="1"/>
    </xf>
    <xf numFmtId="0" fontId="10" fillId="0" borderId="91" xfId="0" applyFont="1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7" fillId="0" borderId="104" xfId="0" applyFont="1" applyBorder="1" applyAlignment="1">
      <alignment horizontal="center" vertical="center" wrapText="1"/>
    </xf>
    <xf numFmtId="0" fontId="0" fillId="0" borderId="92" xfId="0" applyBorder="1"/>
    <xf numFmtId="0" fontId="5" fillId="0" borderId="104" xfId="0" applyFont="1" applyBorder="1" applyAlignment="1">
      <alignment horizontal="left" vertical="center" wrapText="1"/>
    </xf>
    <xf numFmtId="0" fontId="0" fillId="0" borderId="92" xfId="0" applyBorder="1" applyAlignment="1">
      <alignment horizontal="left" vertical="center" wrapText="1"/>
    </xf>
    <xf numFmtId="0" fontId="0" fillId="0" borderId="93" xfId="0" applyBorder="1" applyAlignment="1">
      <alignment horizontal="left" vertical="center" wrapText="1"/>
    </xf>
    <xf numFmtId="0" fontId="3" fillId="0" borderId="72" xfId="0" applyNumberFormat="1" applyFont="1" applyBorder="1" applyAlignment="1">
      <alignment horizontal="center" vertical="center" wrapText="1"/>
    </xf>
    <xf numFmtId="0" fontId="3" fillId="0" borderId="73" xfId="0" applyNumberFormat="1" applyFont="1" applyBorder="1" applyAlignment="1">
      <alignment horizontal="center" vertical="center" wrapText="1"/>
    </xf>
    <xf numFmtId="0" fontId="3" fillId="0" borderId="72" xfId="0" applyNumberFormat="1" applyFont="1" applyBorder="1" applyAlignment="1">
      <alignment horizontal="center" vertical="center"/>
    </xf>
    <xf numFmtId="0" fontId="3" fillId="0" borderId="73" xfId="0" applyNumberFormat="1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3" fillId="0" borderId="73" xfId="0" applyFont="1" applyBorder="1" applyAlignment="1">
      <alignment horizontal="center" vertical="center"/>
    </xf>
    <xf numFmtId="0" fontId="3" fillId="6" borderId="8" xfId="0" applyFont="1" applyFill="1" applyBorder="1" applyAlignment="1">
      <alignment horizontal="center"/>
    </xf>
    <xf numFmtId="0" fontId="3" fillId="0" borderId="53" xfId="0" applyNumberFormat="1" applyFont="1" applyBorder="1" applyAlignment="1">
      <alignment horizontal="center" vertical="center"/>
    </xf>
    <xf numFmtId="49" fontId="7" fillId="6" borderId="66" xfId="0" applyNumberFormat="1" applyFont="1" applyFill="1" applyBorder="1" applyAlignment="1">
      <alignment vertical="center"/>
    </xf>
    <xf numFmtId="49" fontId="7" fillId="6" borderId="64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6" fillId="0" borderId="15" xfId="0" applyNumberFormat="1" applyFont="1" applyBorder="1" applyAlignment="1">
      <alignment horizontal="center" vertical="center" shrinkToFit="1"/>
    </xf>
    <xf numFmtId="0" fontId="6" fillId="0" borderId="2" xfId="0" applyNumberFormat="1" applyFont="1" applyBorder="1" applyAlignment="1">
      <alignment horizontal="center" vertical="center" shrinkToFit="1"/>
    </xf>
    <xf numFmtId="0" fontId="6" fillId="0" borderId="72" xfId="0" applyNumberFormat="1" applyFont="1" applyBorder="1" applyAlignment="1">
      <alignment horizontal="center" vertical="center" shrinkToFit="1"/>
    </xf>
    <xf numFmtId="0" fontId="6" fillId="0" borderId="73" xfId="0" applyNumberFormat="1" applyFont="1" applyBorder="1" applyAlignment="1">
      <alignment horizontal="center" vertical="center" shrinkToFit="1"/>
    </xf>
    <xf numFmtId="0" fontId="6" fillId="0" borderId="17" xfId="0" applyFont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7" fillId="0" borderId="105" xfId="0" applyFont="1" applyBorder="1" applyAlignment="1">
      <alignment horizontal="center" vertical="center"/>
    </xf>
    <xf numFmtId="0" fontId="7" fillId="0" borderId="106" xfId="0" applyFont="1" applyBorder="1" applyAlignment="1">
      <alignment horizontal="center" vertical="center"/>
    </xf>
    <xf numFmtId="0" fontId="7" fillId="0" borderId="107" xfId="0" applyFont="1" applyBorder="1" applyAlignment="1">
      <alignment horizontal="center" vertical="center"/>
    </xf>
    <xf numFmtId="0" fontId="4" fillId="0" borderId="108" xfId="0" applyFont="1" applyBorder="1" applyAlignment="1">
      <alignment horizontal="center" vertical="center" wrapText="1"/>
    </xf>
    <xf numFmtId="0" fontId="3" fillId="0" borderId="107" xfId="0" applyFont="1" applyBorder="1" applyAlignment="1">
      <alignment vertical="center" wrapText="1"/>
    </xf>
    <xf numFmtId="0" fontId="6" fillId="0" borderId="109" xfId="0" applyNumberFormat="1" applyFont="1" applyBorder="1" applyAlignment="1">
      <alignment horizontal="center" vertical="center"/>
    </xf>
    <xf numFmtId="0" fontId="10" fillId="0" borderId="104" xfId="0" applyFont="1" applyBorder="1" applyAlignment="1">
      <alignment horizontal="center" vertical="center"/>
    </xf>
    <xf numFmtId="0" fontId="10" fillId="0" borderId="93" xfId="0" applyFont="1" applyBorder="1" applyAlignment="1">
      <alignment horizontal="center" vertical="center"/>
    </xf>
    <xf numFmtId="0" fontId="6" fillId="0" borderId="17" xfId="0" applyFont="1" applyBorder="1" applyAlignment="1">
      <alignment vertical="center" wrapText="1"/>
    </xf>
    <xf numFmtId="0" fontId="10" fillId="0" borderId="12" xfId="0" applyNumberFormat="1" applyFont="1" applyBorder="1" applyAlignment="1">
      <alignment horizontal="center" vertical="center"/>
    </xf>
    <xf numFmtId="0" fontId="10" fillId="0" borderId="13" xfId="0" applyNumberFormat="1" applyFont="1" applyBorder="1" applyAlignment="1">
      <alignment horizontal="center" vertical="center"/>
    </xf>
    <xf numFmtId="0" fontId="6" fillId="0" borderId="112" xfId="0" applyNumberFormat="1" applyFont="1" applyBorder="1" applyAlignment="1">
      <alignment horizontal="center" vertical="center"/>
    </xf>
    <xf numFmtId="0" fontId="6" fillId="0" borderId="44" xfId="0" applyNumberFormat="1" applyFont="1" applyBorder="1" applyAlignment="1">
      <alignment horizontal="center" vertical="center"/>
    </xf>
    <xf numFmtId="0" fontId="6" fillId="0" borderId="110" xfId="0" applyNumberFormat="1" applyFont="1" applyBorder="1" applyAlignment="1">
      <alignment horizontal="center" vertical="center"/>
    </xf>
    <xf numFmtId="0" fontId="10" fillId="0" borderId="104" xfId="0" applyNumberFormat="1" applyFont="1" applyBorder="1" applyAlignment="1">
      <alignment horizontal="center" vertical="center"/>
    </xf>
    <xf numFmtId="0" fontId="10" fillId="0" borderId="94" xfId="0" applyNumberFormat="1" applyFont="1" applyBorder="1" applyAlignment="1">
      <alignment horizontal="center" vertical="center"/>
    </xf>
    <xf numFmtId="0" fontId="6" fillId="0" borderId="77" xfId="0" applyNumberFormat="1" applyFont="1" applyBorder="1" applyAlignment="1">
      <alignment horizontal="center" vertical="center" shrinkToFit="1"/>
    </xf>
    <xf numFmtId="0" fontId="6" fillId="0" borderId="78" xfId="0" applyNumberFormat="1" applyFont="1" applyBorder="1" applyAlignment="1">
      <alignment horizontal="center" vertical="center" shrinkToFit="1"/>
    </xf>
    <xf numFmtId="0" fontId="5" fillId="0" borderId="106" xfId="0" applyFont="1" applyBorder="1" applyAlignment="1">
      <alignment horizontal="left" vertical="center"/>
    </xf>
    <xf numFmtId="0" fontId="5" fillId="0" borderId="107" xfId="0" applyFont="1" applyBorder="1" applyAlignment="1">
      <alignment horizontal="left" vertical="center"/>
    </xf>
    <xf numFmtId="0" fontId="3" fillId="0" borderId="15" xfId="0" applyFont="1" applyBorder="1"/>
    <xf numFmtId="0" fontId="3" fillId="0" borderId="18" xfId="0" applyFont="1" applyBorder="1"/>
    <xf numFmtId="0" fontId="3" fillId="0" borderId="14" xfId="0" applyFont="1" applyBorder="1"/>
    <xf numFmtId="0" fontId="3" fillId="0" borderId="2" xfId="0" applyFont="1" applyBorder="1"/>
    <xf numFmtId="0" fontId="3" fillId="0" borderId="10" xfId="0" applyFont="1" applyBorder="1"/>
    <xf numFmtId="0" fontId="6" fillId="0" borderId="111" xfId="0" applyNumberFormat="1" applyFont="1" applyBorder="1" applyAlignment="1">
      <alignment horizontal="center" vertical="center"/>
    </xf>
    <xf numFmtId="0" fontId="3" fillId="6" borderId="64" xfId="0" applyFont="1" applyFill="1" applyBorder="1" applyAlignment="1">
      <alignment horizontal="center" vertical="center"/>
    </xf>
    <xf numFmtId="0" fontId="6" fillId="0" borderId="15" xfId="0" applyFont="1" applyBorder="1" applyAlignment="1">
      <alignment vertical="center" wrapText="1"/>
    </xf>
    <xf numFmtId="0" fontId="6" fillId="0" borderId="15" xfId="0" applyFont="1" applyBorder="1" applyAlignment="1"/>
    <xf numFmtId="0" fontId="6" fillId="0" borderId="18" xfId="0" applyFont="1" applyBorder="1" applyAlignment="1"/>
    <xf numFmtId="0" fontId="6" fillId="0" borderId="0" xfId="0" applyFont="1" applyBorder="1" applyAlignment="1"/>
    <xf numFmtId="0" fontId="6" fillId="0" borderId="9" xfId="0" applyFont="1" applyBorder="1" applyAlignment="1"/>
    <xf numFmtId="57" fontId="7" fillId="0" borderId="53" xfId="0" applyNumberFormat="1" applyFont="1" applyBorder="1" applyAlignment="1">
      <alignment vertical="top" textRotation="255"/>
    </xf>
    <xf numFmtId="0" fontId="3" fillId="0" borderId="53" xfId="0" applyFont="1" applyBorder="1" applyAlignment="1">
      <alignment vertical="top" textRotation="255"/>
    </xf>
    <xf numFmtId="57" fontId="6" fillId="0" borderId="42" xfId="0" applyNumberFormat="1" applyFont="1" applyBorder="1" applyAlignment="1">
      <alignment horizontal="left" vertical="center"/>
    </xf>
    <xf numFmtId="57" fontId="6" fillId="0" borderId="62" xfId="0" applyNumberFormat="1" applyFont="1" applyBorder="1" applyAlignment="1">
      <alignment horizontal="left" vertical="center"/>
    </xf>
    <xf numFmtId="0" fontId="6" fillId="0" borderId="81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51" xfId="0" applyFont="1" applyBorder="1" applyAlignment="1">
      <alignment vertical="center"/>
    </xf>
    <xf numFmtId="0" fontId="8" fillId="0" borderId="0" xfId="0" applyFont="1" applyBorder="1" applyAlignment="1">
      <alignment horizontal="center" vertical="top"/>
    </xf>
    <xf numFmtId="0" fontId="6" fillId="0" borderId="16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4" fillId="0" borderId="0" xfId="0" applyNumberFormat="1" applyFont="1" applyBorder="1" applyAlignment="1">
      <alignment horizontal="center" vertical="center" wrapText="1"/>
    </xf>
    <xf numFmtId="0" fontId="7" fillId="0" borderId="105" xfId="0" applyFont="1" applyBorder="1" applyAlignment="1">
      <alignment horizontal="left" vertical="center"/>
    </xf>
    <xf numFmtId="0" fontId="7" fillId="0" borderId="106" xfId="0" applyFont="1" applyBorder="1" applyAlignment="1">
      <alignment horizontal="left" vertical="center"/>
    </xf>
    <xf numFmtId="0" fontId="7" fillId="0" borderId="113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49" fontId="7" fillId="6" borderId="18" xfId="0" applyNumberFormat="1" applyFont="1" applyFill="1" applyBorder="1" applyAlignment="1">
      <alignment vertical="center"/>
    </xf>
    <xf numFmtId="0" fontId="3" fillId="6" borderId="9" xfId="0" applyFont="1" applyFill="1" applyBorder="1" applyAlignment="1">
      <alignment vertical="center"/>
    </xf>
    <xf numFmtId="0" fontId="3" fillId="6" borderId="10" xfId="0" applyFont="1" applyFill="1" applyBorder="1" applyAlignment="1">
      <alignment vertical="center"/>
    </xf>
    <xf numFmtId="0" fontId="0" fillId="0" borderId="92" xfId="0" applyBorder="1" applyAlignment="1">
      <alignment vertical="center" wrapText="1"/>
    </xf>
    <xf numFmtId="58" fontId="7" fillId="0" borderId="11" xfId="0" applyNumberFormat="1" applyFont="1" applyBorder="1" applyAlignment="1">
      <alignment horizontal="left" vertical="center"/>
    </xf>
    <xf numFmtId="58" fontId="7" fillId="0" borderId="12" xfId="0" applyNumberFormat="1" applyFont="1" applyBorder="1" applyAlignment="1">
      <alignment horizontal="left" vertical="center"/>
    </xf>
    <xf numFmtId="58" fontId="7" fillId="0" borderId="28" xfId="0" applyNumberFormat="1" applyFont="1" applyBorder="1" applyAlignment="1">
      <alignment horizontal="left" vertical="center"/>
    </xf>
    <xf numFmtId="0" fontId="7" fillId="0" borderId="114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9" fillId="0" borderId="66" xfId="0" applyFont="1" applyBorder="1" applyAlignment="1">
      <alignment horizontal="center" vertical="center" textRotation="255" wrapText="1"/>
    </xf>
    <xf numFmtId="0" fontId="10" fillId="0" borderId="11" xfId="0" applyFont="1" applyBorder="1" applyAlignment="1">
      <alignment vertical="distributed" wrapText="1"/>
    </xf>
    <xf numFmtId="0" fontId="10" fillId="0" borderId="12" xfId="0" applyFont="1" applyBorder="1" applyAlignment="1">
      <alignment vertical="distributed" wrapText="1"/>
    </xf>
    <xf numFmtId="0" fontId="10" fillId="0" borderId="13" xfId="0" applyFont="1" applyBorder="1" applyAlignment="1">
      <alignment vertical="distributed" wrapText="1"/>
    </xf>
    <xf numFmtId="0" fontId="7" fillId="0" borderId="100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101" xfId="0" applyFont="1" applyBorder="1" applyAlignment="1">
      <alignment horizontal="left" vertical="center"/>
    </xf>
    <xf numFmtId="6" fontId="7" fillId="0" borderId="102" xfId="1" applyFont="1" applyBorder="1" applyAlignment="1">
      <alignment horizontal="left" vertical="center"/>
    </xf>
    <xf numFmtId="6" fontId="7" fillId="0" borderId="15" xfId="1" applyFont="1" applyBorder="1" applyAlignment="1">
      <alignment horizontal="left" vertical="center"/>
    </xf>
    <xf numFmtId="6" fontId="7" fillId="0" borderId="18" xfId="1" applyFont="1" applyBorder="1" applyAlignment="1">
      <alignment horizontal="left" vertical="center"/>
    </xf>
    <xf numFmtId="6" fontId="7" fillId="0" borderId="103" xfId="1" applyFont="1" applyBorder="1" applyAlignment="1">
      <alignment horizontal="left" vertical="center"/>
    </xf>
    <xf numFmtId="6" fontId="7" fillId="0" borderId="2" xfId="1" applyFont="1" applyBorder="1" applyAlignment="1">
      <alignment horizontal="left" vertical="center"/>
    </xf>
    <xf numFmtId="6" fontId="7" fillId="0" borderId="10" xfId="1" applyFont="1" applyBorder="1" applyAlignment="1">
      <alignment horizontal="left" vertical="center"/>
    </xf>
    <xf numFmtId="0" fontId="3" fillId="0" borderId="11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0" borderId="68" xfId="0" applyFont="1" applyBorder="1" applyAlignment="1">
      <alignment wrapText="1"/>
    </xf>
    <xf numFmtId="0" fontId="4" fillId="0" borderId="99" xfId="0" applyFont="1" applyBorder="1" applyAlignment="1">
      <alignment horizontal="center" vertical="center"/>
    </xf>
    <xf numFmtId="58" fontId="7" fillId="0" borderId="12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 wrapText="1"/>
    </xf>
    <xf numFmtId="0" fontId="4" fillId="0" borderId="5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10" fillId="0" borderId="46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49" fontId="7" fillId="6" borderId="10" xfId="0" applyNumberFormat="1" applyFont="1" applyFill="1" applyBorder="1" applyAlignment="1">
      <alignment vertical="center"/>
    </xf>
    <xf numFmtId="49" fontId="3" fillId="6" borderId="9" xfId="0" applyNumberFormat="1" applyFont="1" applyFill="1" applyBorder="1" applyAlignment="1">
      <alignment vertical="center"/>
    </xf>
    <xf numFmtId="0" fontId="6" fillId="0" borderId="8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51" xfId="0" applyFont="1" applyBorder="1" applyAlignment="1">
      <alignment horizontal="left" vertical="center" wrapText="1"/>
    </xf>
    <xf numFmtId="0" fontId="10" fillId="0" borderId="115" xfId="0" applyNumberFormat="1" applyFont="1" applyBorder="1" applyAlignment="1">
      <alignment horizontal="center" vertical="center"/>
    </xf>
    <xf numFmtId="0" fontId="10" fillId="0" borderId="65" xfId="0" applyNumberFormat="1" applyFont="1" applyBorder="1" applyAlignment="1">
      <alignment horizontal="center" vertical="center"/>
    </xf>
    <xf numFmtId="0" fontId="10" fillId="0" borderId="61" xfId="0" applyNumberFormat="1" applyFont="1" applyBorder="1" applyAlignment="1">
      <alignment horizontal="left" vertical="top" wrapText="1"/>
    </xf>
    <xf numFmtId="0" fontId="10" fillId="0" borderId="23" xfId="0" applyNumberFormat="1" applyFont="1" applyBorder="1" applyAlignment="1">
      <alignment horizontal="left" vertical="top" wrapText="1"/>
    </xf>
    <xf numFmtId="0" fontId="10" fillId="0" borderId="20" xfId="0" applyNumberFormat="1" applyFont="1" applyBorder="1" applyAlignment="1">
      <alignment horizontal="left" vertical="top" wrapText="1"/>
    </xf>
    <xf numFmtId="0" fontId="10" fillId="0" borderId="3" xfId="0" applyNumberFormat="1" applyFont="1" applyBorder="1" applyAlignment="1">
      <alignment horizontal="left" vertical="top" wrapText="1"/>
    </xf>
    <xf numFmtId="0" fontId="4" fillId="0" borderId="116" xfId="0" applyFont="1" applyBorder="1" applyAlignment="1">
      <alignment horizontal="center" vertical="distributed"/>
    </xf>
    <xf numFmtId="0" fontId="6" fillId="0" borderId="117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  <xf numFmtId="0" fontId="3" fillId="0" borderId="55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10" xfId="0" applyNumberFormat="1" applyFont="1" applyBorder="1" applyAlignment="1">
      <alignment horizontal="center" vertical="center"/>
    </xf>
    <xf numFmtId="0" fontId="10" fillId="0" borderId="88" xfId="0" applyNumberFormat="1" applyFont="1" applyBorder="1" applyAlignment="1">
      <alignment horizontal="left" vertical="center"/>
    </xf>
    <xf numFmtId="0" fontId="4" fillId="0" borderId="6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7" fontId="4" fillId="0" borderId="61" xfId="0" applyNumberFormat="1" applyFont="1" applyBorder="1" applyAlignment="1">
      <alignment horizontal="right" vertical="center"/>
    </xf>
    <xf numFmtId="177" fontId="4" fillId="0" borderId="3" xfId="0" applyNumberFormat="1" applyFont="1" applyBorder="1" applyAlignment="1">
      <alignment horizontal="right" vertical="center"/>
    </xf>
    <xf numFmtId="0" fontId="10" fillId="0" borderId="59" xfId="0" applyNumberFormat="1" applyFont="1" applyBorder="1" applyAlignment="1">
      <alignment horizontal="center" vertical="center"/>
    </xf>
    <xf numFmtId="177" fontId="10" fillId="0" borderId="60" xfId="0" applyNumberFormat="1" applyFont="1" applyBorder="1" applyAlignment="1">
      <alignment horizontal="right" vertical="center"/>
    </xf>
    <xf numFmtId="0" fontId="10" fillId="0" borderId="38" xfId="0" applyNumberFormat="1" applyFont="1" applyBorder="1" applyAlignment="1">
      <alignment horizontal="center" vertical="center"/>
    </xf>
    <xf numFmtId="0" fontId="10" fillId="0" borderId="62" xfId="0" applyNumberFormat="1" applyFont="1" applyBorder="1" applyAlignment="1">
      <alignment horizontal="center" vertical="center"/>
    </xf>
    <xf numFmtId="177" fontId="10" fillId="0" borderId="42" xfId="0" applyNumberFormat="1" applyFont="1" applyBorder="1" applyAlignment="1">
      <alignment horizontal="right" vertical="center"/>
    </xf>
    <xf numFmtId="0" fontId="10" fillId="0" borderId="54" xfId="0" applyNumberFormat="1" applyFont="1" applyBorder="1" applyAlignment="1">
      <alignment horizontal="center" vertical="center"/>
    </xf>
    <xf numFmtId="0" fontId="10" fillId="0" borderId="51" xfId="0" applyNumberFormat="1" applyFont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295275</xdr:colOff>
      <xdr:row>6</xdr:row>
      <xdr:rowOff>104775</xdr:rowOff>
    </xdr:from>
    <xdr:to>
      <xdr:col>38</xdr:col>
      <xdr:colOff>752475</xdr:colOff>
      <xdr:row>7</xdr:row>
      <xdr:rowOff>228600</xdr:rowOff>
    </xdr:to>
    <xdr:sp macro="" textlink="">
      <xdr:nvSpPr>
        <xdr:cNvPr id="7171" name="Text Box 3">
          <a:extLst>
            <a:ext uri="{FF2B5EF4-FFF2-40B4-BE49-F238E27FC236}">
              <a16:creationId xmlns:a16="http://schemas.microsoft.com/office/drawing/2014/main" id="{00000000-0008-0000-0200-0000031C0000}"/>
            </a:ext>
          </a:extLst>
        </xdr:cNvPr>
        <xdr:cNvSpPr txBox="1">
          <a:spLocks noChangeArrowheads="1"/>
        </xdr:cNvSpPr>
      </xdr:nvSpPr>
      <xdr:spPr bwMode="auto">
        <a:xfrm>
          <a:off x="12630150" y="1895475"/>
          <a:ext cx="942975" cy="514350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男は「１」、女は「２」を入力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18</xdr:col>
      <xdr:colOff>0</xdr:colOff>
      <xdr:row>16</xdr:row>
      <xdr:rowOff>9525</xdr:rowOff>
    </xdr:from>
    <xdr:to>
      <xdr:col>21</xdr:col>
      <xdr:colOff>152400</xdr:colOff>
      <xdr:row>17</xdr:row>
      <xdr:rowOff>85725</xdr:rowOff>
    </xdr:to>
    <xdr:sp macro="" textlink="">
      <xdr:nvSpPr>
        <xdr:cNvPr id="9426" name="Line 4">
          <a:extLst>
            <a:ext uri="{FF2B5EF4-FFF2-40B4-BE49-F238E27FC236}">
              <a16:creationId xmlns:a16="http://schemas.microsoft.com/office/drawing/2014/main" id="{00000000-0008-0000-0200-0000D2240000}"/>
            </a:ext>
          </a:extLst>
        </xdr:cNvPr>
        <xdr:cNvSpPr>
          <a:spLocks noChangeShapeType="1"/>
        </xdr:cNvSpPr>
      </xdr:nvSpPr>
      <xdr:spPr bwMode="auto">
        <a:xfrm flipH="1" flipV="1">
          <a:off x="5248275" y="4000500"/>
          <a:ext cx="723900" cy="2381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22</xdr:col>
      <xdr:colOff>38100</xdr:colOff>
      <xdr:row>14</xdr:row>
      <xdr:rowOff>85725</xdr:rowOff>
    </xdr:from>
    <xdr:to>
      <xdr:col>26</xdr:col>
      <xdr:colOff>66675</xdr:colOff>
      <xdr:row>20</xdr:row>
      <xdr:rowOff>66675</xdr:rowOff>
    </xdr:to>
    <xdr:sp macro="" textlink="">
      <xdr:nvSpPr>
        <xdr:cNvPr id="7173" name="Text Box 5">
          <a:extLst>
            <a:ext uri="{FF2B5EF4-FFF2-40B4-BE49-F238E27FC236}">
              <a16:creationId xmlns:a16="http://schemas.microsoft.com/office/drawing/2014/main" id="{00000000-0008-0000-0200-0000051C0000}"/>
            </a:ext>
          </a:extLst>
        </xdr:cNvPr>
        <xdr:cNvSpPr txBox="1">
          <a:spLocks noChangeArrowheads="1"/>
        </xdr:cNvSpPr>
      </xdr:nvSpPr>
      <xdr:spPr bwMode="auto">
        <a:xfrm>
          <a:off x="6048375" y="3752850"/>
          <a:ext cx="790575" cy="952500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率計算をするグループの最後に率を入力</a:t>
          </a:r>
        </a:p>
      </xdr:txBody>
    </xdr:sp>
    <xdr:clientData/>
  </xdr:twoCellAnchor>
  <xdr:twoCellAnchor>
    <xdr:from>
      <xdr:col>12</xdr:col>
      <xdr:colOff>38100</xdr:colOff>
      <xdr:row>25</xdr:row>
      <xdr:rowOff>142875</xdr:rowOff>
    </xdr:from>
    <xdr:to>
      <xdr:col>12</xdr:col>
      <xdr:colOff>38100</xdr:colOff>
      <xdr:row>28</xdr:row>
      <xdr:rowOff>19050</xdr:rowOff>
    </xdr:to>
    <xdr:sp macro="" textlink="">
      <xdr:nvSpPr>
        <xdr:cNvPr id="9428" name="Line 6">
          <a:extLst>
            <a:ext uri="{FF2B5EF4-FFF2-40B4-BE49-F238E27FC236}">
              <a16:creationId xmlns:a16="http://schemas.microsoft.com/office/drawing/2014/main" id="{00000000-0008-0000-0200-0000D4240000}"/>
            </a:ext>
          </a:extLst>
        </xdr:cNvPr>
        <xdr:cNvSpPr>
          <a:spLocks noChangeShapeType="1"/>
        </xdr:cNvSpPr>
      </xdr:nvSpPr>
      <xdr:spPr bwMode="auto">
        <a:xfrm flipV="1">
          <a:off x="4143375" y="5591175"/>
          <a:ext cx="0" cy="3619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447675</xdr:colOff>
      <xdr:row>27</xdr:row>
      <xdr:rowOff>104775</xdr:rowOff>
    </xdr:from>
    <xdr:to>
      <xdr:col>13</xdr:col>
      <xdr:colOff>133350</xdr:colOff>
      <xdr:row>29</xdr:row>
      <xdr:rowOff>123825</xdr:rowOff>
    </xdr:to>
    <xdr:sp macro="" textlink="">
      <xdr:nvSpPr>
        <xdr:cNvPr id="7175" name="Text Box 7">
          <a:extLst>
            <a:ext uri="{FF2B5EF4-FFF2-40B4-BE49-F238E27FC236}">
              <a16:creationId xmlns:a16="http://schemas.microsoft.com/office/drawing/2014/main" id="{00000000-0008-0000-0200-0000071C0000}"/>
            </a:ext>
          </a:extLst>
        </xdr:cNvPr>
        <xdr:cNvSpPr txBox="1">
          <a:spLocks noChangeArrowheads="1"/>
        </xdr:cNvSpPr>
      </xdr:nvSpPr>
      <xdr:spPr bwMode="auto">
        <a:xfrm>
          <a:off x="3638550" y="5876925"/>
          <a:ext cx="790575" cy="342900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自動計算</a:t>
          </a:r>
        </a:p>
      </xdr:txBody>
    </xdr:sp>
    <xdr:clientData/>
  </xdr:twoCellAnchor>
  <xdr:twoCellAnchor>
    <xdr:from>
      <xdr:col>2</xdr:col>
      <xdr:colOff>419100</xdr:colOff>
      <xdr:row>26</xdr:row>
      <xdr:rowOff>152400</xdr:rowOff>
    </xdr:from>
    <xdr:to>
      <xdr:col>6</xdr:col>
      <xdr:colOff>657225</xdr:colOff>
      <xdr:row>30</xdr:row>
      <xdr:rowOff>66675</xdr:rowOff>
    </xdr:to>
    <xdr:sp macro="" textlink="">
      <xdr:nvSpPr>
        <xdr:cNvPr id="7176" name="Text Box 8">
          <a:extLst>
            <a:ext uri="{FF2B5EF4-FFF2-40B4-BE49-F238E27FC236}">
              <a16:creationId xmlns:a16="http://schemas.microsoft.com/office/drawing/2014/main" id="{00000000-0008-0000-0200-0000081C0000}"/>
            </a:ext>
          </a:extLst>
        </xdr:cNvPr>
        <xdr:cNvSpPr txBox="1">
          <a:spLocks noChangeArrowheads="1"/>
        </xdr:cNvSpPr>
      </xdr:nvSpPr>
      <xdr:spPr bwMode="auto">
        <a:xfrm>
          <a:off x="923925" y="5762625"/>
          <a:ext cx="1828800" cy="561975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経歴期間を入力（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s23.4.15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または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1948.4.15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26</xdr:col>
      <xdr:colOff>104775</xdr:colOff>
      <xdr:row>14</xdr:row>
      <xdr:rowOff>142875</xdr:rowOff>
    </xdr:from>
    <xdr:to>
      <xdr:col>31</xdr:col>
      <xdr:colOff>66675</xdr:colOff>
      <xdr:row>21</xdr:row>
      <xdr:rowOff>152400</xdr:rowOff>
    </xdr:to>
    <xdr:sp macro="" textlink="">
      <xdr:nvSpPr>
        <xdr:cNvPr id="9431" name="Line 9">
          <a:extLst>
            <a:ext uri="{FF2B5EF4-FFF2-40B4-BE49-F238E27FC236}">
              <a16:creationId xmlns:a16="http://schemas.microsoft.com/office/drawing/2014/main" id="{00000000-0008-0000-0200-0000D7240000}"/>
            </a:ext>
          </a:extLst>
        </xdr:cNvPr>
        <xdr:cNvSpPr>
          <a:spLocks noChangeShapeType="1"/>
        </xdr:cNvSpPr>
      </xdr:nvSpPr>
      <xdr:spPr bwMode="auto">
        <a:xfrm flipV="1">
          <a:off x="6877050" y="3810000"/>
          <a:ext cx="2886075" cy="1143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28575</xdr:colOff>
      <xdr:row>22</xdr:row>
      <xdr:rowOff>28575</xdr:rowOff>
    </xdr:from>
    <xdr:to>
      <xdr:col>26</xdr:col>
      <xdr:colOff>57150</xdr:colOff>
      <xdr:row>27</xdr:row>
      <xdr:rowOff>85725</xdr:rowOff>
    </xdr:to>
    <xdr:sp macro="" textlink="">
      <xdr:nvSpPr>
        <xdr:cNvPr id="7178" name="Text Box 10">
          <a:extLst>
            <a:ext uri="{FF2B5EF4-FFF2-40B4-BE49-F238E27FC236}">
              <a16:creationId xmlns:a16="http://schemas.microsoft.com/office/drawing/2014/main" id="{00000000-0008-0000-0200-00000A1C0000}"/>
            </a:ext>
          </a:extLst>
        </xdr:cNvPr>
        <xdr:cNvSpPr txBox="1">
          <a:spLocks noChangeArrowheads="1"/>
        </xdr:cNvSpPr>
      </xdr:nvSpPr>
      <xdr:spPr bwMode="auto">
        <a:xfrm>
          <a:off x="6038850" y="4991100"/>
          <a:ext cx="790575" cy="866775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同一率のグループごとに同じ数値を入力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25</xdr:col>
      <xdr:colOff>76200</xdr:colOff>
      <xdr:row>23</xdr:row>
      <xdr:rowOff>85725</xdr:rowOff>
    </xdr:from>
    <xdr:to>
      <xdr:col>32</xdr:col>
      <xdr:colOff>47625</xdr:colOff>
      <xdr:row>30</xdr:row>
      <xdr:rowOff>123825</xdr:rowOff>
    </xdr:to>
    <xdr:sp macro="" textlink="">
      <xdr:nvSpPr>
        <xdr:cNvPr id="9433" name="Line 11">
          <a:extLst>
            <a:ext uri="{FF2B5EF4-FFF2-40B4-BE49-F238E27FC236}">
              <a16:creationId xmlns:a16="http://schemas.microsoft.com/office/drawing/2014/main" id="{00000000-0008-0000-0200-0000D9240000}"/>
            </a:ext>
          </a:extLst>
        </xdr:cNvPr>
        <xdr:cNvSpPr>
          <a:spLocks noChangeShapeType="1"/>
        </xdr:cNvSpPr>
      </xdr:nvSpPr>
      <xdr:spPr bwMode="auto">
        <a:xfrm flipV="1">
          <a:off x="6657975" y="5210175"/>
          <a:ext cx="3457575" cy="1171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9525</xdr:colOff>
      <xdr:row>31</xdr:row>
      <xdr:rowOff>0</xdr:rowOff>
    </xdr:from>
    <xdr:to>
      <xdr:col>27</xdr:col>
      <xdr:colOff>66675</xdr:colOff>
      <xdr:row>38</xdr:row>
      <xdr:rowOff>47625</xdr:rowOff>
    </xdr:to>
    <xdr:sp macro="" textlink="">
      <xdr:nvSpPr>
        <xdr:cNvPr id="7180" name="Text Box 12">
          <a:extLst>
            <a:ext uri="{FF2B5EF4-FFF2-40B4-BE49-F238E27FC236}">
              <a16:creationId xmlns:a16="http://schemas.microsoft.com/office/drawing/2014/main" id="{00000000-0008-0000-0200-00000C1C0000}"/>
            </a:ext>
          </a:extLst>
        </xdr:cNvPr>
        <xdr:cNvSpPr txBox="1">
          <a:spLocks noChangeArrowheads="1"/>
        </xdr:cNvSpPr>
      </xdr:nvSpPr>
      <xdr:spPr bwMode="auto">
        <a:xfrm>
          <a:off x="6019800" y="6419850"/>
          <a:ext cx="1009650" cy="1181100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同一グループ内で、休職等により年数の積み上げをしない場合「２」を記入</a:t>
          </a:r>
        </a:p>
      </xdr:txBody>
    </xdr:sp>
    <xdr:clientData/>
  </xdr:twoCellAnchor>
  <xdr:twoCellAnchor>
    <xdr:from>
      <xdr:col>12</xdr:col>
      <xdr:colOff>47625</xdr:colOff>
      <xdr:row>26</xdr:row>
      <xdr:rowOff>28575</xdr:rowOff>
    </xdr:from>
    <xdr:to>
      <xdr:col>15</xdr:col>
      <xdr:colOff>66675</xdr:colOff>
      <xdr:row>27</xdr:row>
      <xdr:rowOff>85725</xdr:rowOff>
    </xdr:to>
    <xdr:sp macro="" textlink="">
      <xdr:nvSpPr>
        <xdr:cNvPr id="9435" name="Line 13">
          <a:extLst>
            <a:ext uri="{FF2B5EF4-FFF2-40B4-BE49-F238E27FC236}">
              <a16:creationId xmlns:a16="http://schemas.microsoft.com/office/drawing/2014/main" id="{00000000-0008-0000-0200-0000DB240000}"/>
            </a:ext>
          </a:extLst>
        </xdr:cNvPr>
        <xdr:cNvSpPr>
          <a:spLocks noChangeShapeType="1"/>
        </xdr:cNvSpPr>
      </xdr:nvSpPr>
      <xdr:spPr bwMode="auto">
        <a:xfrm flipV="1">
          <a:off x="4152900" y="5638800"/>
          <a:ext cx="590550" cy="2190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76200</xdr:colOff>
      <xdr:row>25</xdr:row>
      <xdr:rowOff>152400</xdr:rowOff>
    </xdr:from>
    <xdr:to>
      <xdr:col>19</xdr:col>
      <xdr:colOff>66675</xdr:colOff>
      <xdr:row>27</xdr:row>
      <xdr:rowOff>104775</xdr:rowOff>
    </xdr:to>
    <xdr:sp macro="" textlink="">
      <xdr:nvSpPr>
        <xdr:cNvPr id="9436" name="Line 14">
          <a:extLst>
            <a:ext uri="{FF2B5EF4-FFF2-40B4-BE49-F238E27FC236}">
              <a16:creationId xmlns:a16="http://schemas.microsoft.com/office/drawing/2014/main" id="{00000000-0008-0000-0200-0000DC240000}"/>
            </a:ext>
          </a:extLst>
        </xdr:cNvPr>
        <xdr:cNvSpPr>
          <a:spLocks noChangeShapeType="1"/>
        </xdr:cNvSpPr>
      </xdr:nvSpPr>
      <xdr:spPr bwMode="auto">
        <a:xfrm flipV="1">
          <a:off x="4181475" y="5600700"/>
          <a:ext cx="1323975" cy="276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657225</xdr:colOff>
      <xdr:row>26</xdr:row>
      <xdr:rowOff>0</xdr:rowOff>
    </xdr:from>
    <xdr:to>
      <xdr:col>9</xdr:col>
      <xdr:colOff>257175</xdr:colOff>
      <xdr:row>28</xdr:row>
      <xdr:rowOff>38100</xdr:rowOff>
    </xdr:to>
    <xdr:sp macro="" textlink="">
      <xdr:nvSpPr>
        <xdr:cNvPr id="9437" name="Line 15">
          <a:extLst>
            <a:ext uri="{FF2B5EF4-FFF2-40B4-BE49-F238E27FC236}">
              <a16:creationId xmlns:a16="http://schemas.microsoft.com/office/drawing/2014/main" id="{00000000-0008-0000-0200-0000DD240000}"/>
            </a:ext>
          </a:extLst>
        </xdr:cNvPr>
        <xdr:cNvSpPr>
          <a:spLocks noChangeShapeType="1"/>
        </xdr:cNvSpPr>
      </xdr:nvSpPr>
      <xdr:spPr bwMode="auto">
        <a:xfrm flipV="1">
          <a:off x="2752725" y="5610225"/>
          <a:ext cx="695325" cy="3619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37</xdr:col>
      <xdr:colOff>0</xdr:colOff>
      <xdr:row>6</xdr:row>
      <xdr:rowOff>180975</xdr:rowOff>
    </xdr:from>
    <xdr:to>
      <xdr:col>37</xdr:col>
      <xdr:colOff>295275</xdr:colOff>
      <xdr:row>6</xdr:row>
      <xdr:rowOff>295275</xdr:rowOff>
    </xdr:to>
    <xdr:sp macro="" textlink="">
      <xdr:nvSpPr>
        <xdr:cNvPr id="9438" name="Line 16">
          <a:extLst>
            <a:ext uri="{FF2B5EF4-FFF2-40B4-BE49-F238E27FC236}">
              <a16:creationId xmlns:a16="http://schemas.microsoft.com/office/drawing/2014/main" id="{00000000-0008-0000-0200-0000DE240000}"/>
            </a:ext>
          </a:extLst>
        </xdr:cNvPr>
        <xdr:cNvSpPr>
          <a:spLocks noChangeShapeType="1"/>
        </xdr:cNvSpPr>
      </xdr:nvSpPr>
      <xdr:spPr bwMode="auto">
        <a:xfrm flipH="1" flipV="1">
          <a:off x="12334875" y="1971675"/>
          <a:ext cx="295275" cy="114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314325</xdr:colOff>
      <xdr:row>7</xdr:row>
      <xdr:rowOff>114300</xdr:rowOff>
    </xdr:from>
    <xdr:to>
      <xdr:col>6</xdr:col>
      <xdr:colOff>447675</xdr:colOff>
      <xdr:row>8</xdr:row>
      <xdr:rowOff>238125</xdr:rowOff>
    </xdr:to>
    <xdr:sp macro="" textlink="">
      <xdr:nvSpPr>
        <xdr:cNvPr id="9439" name="Line 17">
          <a:extLst>
            <a:ext uri="{FF2B5EF4-FFF2-40B4-BE49-F238E27FC236}">
              <a16:creationId xmlns:a16="http://schemas.microsoft.com/office/drawing/2014/main" id="{00000000-0008-0000-0200-0000DF240000}"/>
            </a:ext>
          </a:extLst>
        </xdr:cNvPr>
        <xdr:cNvSpPr>
          <a:spLocks noChangeShapeType="1"/>
        </xdr:cNvSpPr>
      </xdr:nvSpPr>
      <xdr:spPr bwMode="auto">
        <a:xfrm flipH="1" flipV="1">
          <a:off x="2409825" y="2295525"/>
          <a:ext cx="133350" cy="371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200025</xdr:colOff>
      <xdr:row>8</xdr:row>
      <xdr:rowOff>238125</xdr:rowOff>
    </xdr:from>
    <xdr:to>
      <xdr:col>9</xdr:col>
      <xdr:colOff>66675</xdr:colOff>
      <xdr:row>14</xdr:row>
      <xdr:rowOff>76200</xdr:rowOff>
    </xdr:to>
    <xdr:sp macro="" textlink="">
      <xdr:nvSpPr>
        <xdr:cNvPr id="7186" name="Text Box 18">
          <a:extLst>
            <a:ext uri="{FF2B5EF4-FFF2-40B4-BE49-F238E27FC236}">
              <a16:creationId xmlns:a16="http://schemas.microsoft.com/office/drawing/2014/main" id="{00000000-0008-0000-0200-0000121C0000}"/>
            </a:ext>
          </a:extLst>
        </xdr:cNvPr>
        <xdr:cNvSpPr txBox="1">
          <a:spLocks noChangeArrowheads="1"/>
        </xdr:cNvSpPr>
      </xdr:nvSpPr>
      <xdr:spPr bwMode="auto">
        <a:xfrm>
          <a:off x="2057400" y="2667000"/>
          <a:ext cx="1200150" cy="1076325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生年月日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叙勲発令日と同様に入力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を入力すれば、叙勲基準日より年齢を計算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561975</xdr:colOff>
      <xdr:row>7</xdr:row>
      <xdr:rowOff>161925</xdr:rowOff>
    </xdr:from>
    <xdr:to>
      <xdr:col>7</xdr:col>
      <xdr:colOff>142875</xdr:colOff>
      <xdr:row>8</xdr:row>
      <xdr:rowOff>219075</xdr:rowOff>
    </xdr:to>
    <xdr:sp macro="" textlink="">
      <xdr:nvSpPr>
        <xdr:cNvPr id="9441" name="Line 19">
          <a:extLst>
            <a:ext uri="{FF2B5EF4-FFF2-40B4-BE49-F238E27FC236}">
              <a16:creationId xmlns:a16="http://schemas.microsoft.com/office/drawing/2014/main" id="{00000000-0008-0000-0200-0000E1240000}"/>
            </a:ext>
          </a:extLst>
        </xdr:cNvPr>
        <xdr:cNvSpPr>
          <a:spLocks noChangeShapeType="1"/>
        </xdr:cNvSpPr>
      </xdr:nvSpPr>
      <xdr:spPr bwMode="auto">
        <a:xfrm flipV="1">
          <a:off x="2657475" y="2343150"/>
          <a:ext cx="390525" cy="3048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600075</xdr:colOff>
      <xdr:row>49</xdr:row>
      <xdr:rowOff>161925</xdr:rowOff>
    </xdr:from>
    <xdr:to>
      <xdr:col>11</xdr:col>
      <xdr:colOff>66675</xdr:colOff>
      <xdr:row>54</xdr:row>
      <xdr:rowOff>66675</xdr:rowOff>
    </xdr:to>
    <xdr:sp macro="" textlink="">
      <xdr:nvSpPr>
        <xdr:cNvPr id="7188" name="Text Box 20">
          <a:extLst>
            <a:ext uri="{FF2B5EF4-FFF2-40B4-BE49-F238E27FC236}">
              <a16:creationId xmlns:a16="http://schemas.microsoft.com/office/drawing/2014/main" id="{00000000-0008-0000-0200-0000141C0000}"/>
            </a:ext>
          </a:extLst>
        </xdr:cNvPr>
        <xdr:cNvSpPr txBox="1">
          <a:spLocks noChangeArrowheads="1"/>
        </xdr:cNvSpPr>
      </xdr:nvSpPr>
      <xdr:spPr bwMode="auto">
        <a:xfrm>
          <a:off x="2695575" y="9525000"/>
          <a:ext cx="1285875" cy="762000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在籍された最後の日付頃（それぞれの規模などの事業概況書と同じ日付）</a:t>
          </a:r>
        </a:p>
      </xdr:txBody>
    </xdr:sp>
    <xdr:clientData/>
  </xdr:twoCellAnchor>
  <xdr:twoCellAnchor>
    <xdr:from>
      <xdr:col>11</xdr:col>
      <xdr:colOff>114300</xdr:colOff>
      <xdr:row>50</xdr:row>
      <xdr:rowOff>104775</xdr:rowOff>
    </xdr:from>
    <xdr:to>
      <xdr:col>15</xdr:col>
      <xdr:colOff>47625</xdr:colOff>
      <xdr:row>51</xdr:row>
      <xdr:rowOff>28575</xdr:rowOff>
    </xdr:to>
    <xdr:sp macro="" textlink="">
      <xdr:nvSpPr>
        <xdr:cNvPr id="9443" name="Line 21">
          <a:extLst>
            <a:ext uri="{FF2B5EF4-FFF2-40B4-BE49-F238E27FC236}">
              <a16:creationId xmlns:a16="http://schemas.microsoft.com/office/drawing/2014/main" id="{00000000-0008-0000-0200-0000E3240000}"/>
            </a:ext>
          </a:extLst>
        </xdr:cNvPr>
        <xdr:cNvSpPr>
          <a:spLocks noChangeShapeType="1"/>
        </xdr:cNvSpPr>
      </xdr:nvSpPr>
      <xdr:spPr bwMode="auto">
        <a:xfrm flipV="1">
          <a:off x="4029075" y="9639300"/>
          <a:ext cx="695325" cy="95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104775</xdr:colOff>
      <xdr:row>50</xdr:row>
      <xdr:rowOff>161925</xdr:rowOff>
    </xdr:from>
    <xdr:to>
      <xdr:col>22</xdr:col>
      <xdr:colOff>66675</xdr:colOff>
      <xdr:row>51</xdr:row>
      <xdr:rowOff>85725</xdr:rowOff>
    </xdr:to>
    <xdr:sp macro="" textlink="">
      <xdr:nvSpPr>
        <xdr:cNvPr id="9444" name="Line 22">
          <a:extLst>
            <a:ext uri="{FF2B5EF4-FFF2-40B4-BE49-F238E27FC236}">
              <a16:creationId xmlns:a16="http://schemas.microsoft.com/office/drawing/2014/main" id="{00000000-0008-0000-0200-0000E4240000}"/>
            </a:ext>
          </a:extLst>
        </xdr:cNvPr>
        <xdr:cNvSpPr>
          <a:spLocks noChangeShapeType="1"/>
        </xdr:cNvSpPr>
      </xdr:nvSpPr>
      <xdr:spPr bwMode="auto">
        <a:xfrm flipV="1">
          <a:off x="4019550" y="9696450"/>
          <a:ext cx="2057400" cy="95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38</xdr:col>
      <xdr:colOff>123825</xdr:colOff>
      <xdr:row>22</xdr:row>
      <xdr:rowOff>114300</xdr:rowOff>
    </xdr:from>
    <xdr:to>
      <xdr:col>38</xdr:col>
      <xdr:colOff>1400175</xdr:colOff>
      <xdr:row>25</xdr:row>
      <xdr:rowOff>85725</xdr:rowOff>
    </xdr:to>
    <xdr:sp macro="" textlink="">
      <xdr:nvSpPr>
        <xdr:cNvPr id="7191" name="Text Box 23">
          <a:extLst>
            <a:ext uri="{FF2B5EF4-FFF2-40B4-BE49-F238E27FC236}">
              <a16:creationId xmlns:a16="http://schemas.microsoft.com/office/drawing/2014/main" id="{00000000-0008-0000-0200-0000171C0000}"/>
            </a:ext>
          </a:extLst>
        </xdr:cNvPr>
        <xdr:cNvSpPr txBox="1">
          <a:spLocks noChangeArrowheads="1"/>
        </xdr:cNvSpPr>
      </xdr:nvSpPr>
      <xdr:spPr bwMode="auto">
        <a:xfrm>
          <a:off x="12944475" y="5076825"/>
          <a:ext cx="1276350" cy="457200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半月計算用のパラメータを入力</a:t>
          </a:r>
        </a:p>
      </xdr:txBody>
    </xdr:sp>
    <xdr:clientData/>
  </xdr:twoCellAnchor>
  <xdr:twoCellAnchor>
    <xdr:from>
      <xdr:col>35</xdr:col>
      <xdr:colOff>447675</xdr:colOff>
      <xdr:row>24</xdr:row>
      <xdr:rowOff>66675</xdr:rowOff>
    </xdr:from>
    <xdr:to>
      <xdr:col>38</xdr:col>
      <xdr:colOff>104775</xdr:colOff>
      <xdr:row>25</xdr:row>
      <xdr:rowOff>38100</xdr:rowOff>
    </xdr:to>
    <xdr:sp macro="" textlink="">
      <xdr:nvSpPr>
        <xdr:cNvPr id="9446" name="Line 24">
          <a:extLst>
            <a:ext uri="{FF2B5EF4-FFF2-40B4-BE49-F238E27FC236}">
              <a16:creationId xmlns:a16="http://schemas.microsoft.com/office/drawing/2014/main" id="{00000000-0008-0000-0200-0000E6240000}"/>
            </a:ext>
          </a:extLst>
        </xdr:cNvPr>
        <xdr:cNvSpPr>
          <a:spLocks noChangeShapeType="1"/>
        </xdr:cNvSpPr>
      </xdr:nvSpPr>
      <xdr:spPr bwMode="auto">
        <a:xfrm flipH="1">
          <a:off x="10887075" y="5353050"/>
          <a:ext cx="2038350" cy="133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38</xdr:col>
      <xdr:colOff>571500</xdr:colOff>
      <xdr:row>16</xdr:row>
      <xdr:rowOff>47625</xdr:rowOff>
    </xdr:from>
    <xdr:to>
      <xdr:col>38</xdr:col>
      <xdr:colOff>590550</xdr:colOff>
      <xdr:row>18</xdr:row>
      <xdr:rowOff>133350</xdr:rowOff>
    </xdr:to>
    <xdr:sp macro="" textlink="">
      <xdr:nvSpPr>
        <xdr:cNvPr id="9447" name="Line 25">
          <a:extLst>
            <a:ext uri="{FF2B5EF4-FFF2-40B4-BE49-F238E27FC236}">
              <a16:creationId xmlns:a16="http://schemas.microsoft.com/office/drawing/2014/main" id="{00000000-0008-0000-0200-0000E7240000}"/>
            </a:ext>
          </a:extLst>
        </xdr:cNvPr>
        <xdr:cNvSpPr>
          <a:spLocks noChangeShapeType="1"/>
        </xdr:cNvSpPr>
      </xdr:nvSpPr>
      <xdr:spPr bwMode="auto">
        <a:xfrm flipH="1" flipV="1">
          <a:off x="13392150" y="4038600"/>
          <a:ext cx="19050" cy="409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38</xdr:col>
      <xdr:colOff>114300</xdr:colOff>
      <xdr:row>18</xdr:row>
      <xdr:rowOff>142875</xdr:rowOff>
    </xdr:from>
    <xdr:to>
      <xdr:col>38</xdr:col>
      <xdr:colOff>1381125</xdr:colOff>
      <xdr:row>21</xdr:row>
      <xdr:rowOff>104775</xdr:rowOff>
    </xdr:to>
    <xdr:sp macro="" textlink="">
      <xdr:nvSpPr>
        <xdr:cNvPr id="7194" name="Text Box 26">
          <a:extLst>
            <a:ext uri="{FF2B5EF4-FFF2-40B4-BE49-F238E27FC236}">
              <a16:creationId xmlns:a16="http://schemas.microsoft.com/office/drawing/2014/main" id="{00000000-0008-0000-0200-00001A1C0000}"/>
            </a:ext>
          </a:extLst>
        </xdr:cNvPr>
        <xdr:cNvSpPr txBox="1">
          <a:spLocks noChangeArrowheads="1"/>
        </xdr:cNvSpPr>
      </xdr:nvSpPr>
      <xdr:spPr bwMode="auto">
        <a:xfrm>
          <a:off x="12934950" y="4457700"/>
          <a:ext cx="1266825" cy="447675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パラメータの内容</a:t>
          </a:r>
        </a:p>
      </xdr:txBody>
    </xdr:sp>
    <xdr:clientData/>
  </xdr:twoCellAnchor>
  <xdr:twoCellAnchor editAs="oneCell">
    <xdr:from>
      <xdr:col>11</xdr:col>
      <xdr:colOff>38100</xdr:colOff>
      <xdr:row>2</xdr:row>
      <xdr:rowOff>333375</xdr:rowOff>
    </xdr:from>
    <xdr:to>
      <xdr:col>23</xdr:col>
      <xdr:colOff>114300</xdr:colOff>
      <xdr:row>4</xdr:row>
      <xdr:rowOff>180975</xdr:rowOff>
    </xdr:to>
    <xdr:sp macro="" textlink="">
      <xdr:nvSpPr>
        <xdr:cNvPr id="7195" name="Text Box 27">
          <a:extLst>
            <a:ext uri="{FF2B5EF4-FFF2-40B4-BE49-F238E27FC236}">
              <a16:creationId xmlns:a16="http://schemas.microsoft.com/office/drawing/2014/main" id="{00000000-0008-0000-0200-00001B1C0000}"/>
            </a:ext>
          </a:extLst>
        </xdr:cNvPr>
        <xdr:cNvSpPr txBox="1">
          <a:spLocks noChangeArrowheads="1"/>
        </xdr:cNvSpPr>
      </xdr:nvSpPr>
      <xdr:spPr bwMode="auto">
        <a:xfrm>
          <a:off x="3952875" y="1057275"/>
          <a:ext cx="2362200" cy="390525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改姓のある場合は改姓年月も記入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314325</xdr:colOff>
      <xdr:row>7</xdr:row>
      <xdr:rowOff>114300</xdr:rowOff>
    </xdr:from>
    <xdr:to>
      <xdr:col>6</xdr:col>
      <xdr:colOff>447675</xdr:colOff>
      <xdr:row>8</xdr:row>
      <xdr:rowOff>238125</xdr:rowOff>
    </xdr:to>
    <xdr:sp macro="" textlink="">
      <xdr:nvSpPr>
        <xdr:cNvPr id="9450" name="Line 28">
          <a:extLst>
            <a:ext uri="{FF2B5EF4-FFF2-40B4-BE49-F238E27FC236}">
              <a16:creationId xmlns:a16="http://schemas.microsoft.com/office/drawing/2014/main" id="{00000000-0008-0000-0200-0000EA240000}"/>
            </a:ext>
          </a:extLst>
        </xdr:cNvPr>
        <xdr:cNvSpPr>
          <a:spLocks noChangeShapeType="1"/>
        </xdr:cNvSpPr>
      </xdr:nvSpPr>
      <xdr:spPr bwMode="auto">
        <a:xfrm flipH="1" flipV="1">
          <a:off x="2409825" y="2295525"/>
          <a:ext cx="133350" cy="371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28575</xdr:colOff>
      <xdr:row>4</xdr:row>
      <xdr:rowOff>114300</xdr:rowOff>
    </xdr:from>
    <xdr:to>
      <xdr:col>12</xdr:col>
      <xdr:colOff>95250</xdr:colOff>
      <xdr:row>6</xdr:row>
      <xdr:rowOff>66675</xdr:rowOff>
    </xdr:to>
    <xdr:sp macro="" textlink="">
      <xdr:nvSpPr>
        <xdr:cNvPr id="9451" name="Line 29">
          <a:extLst>
            <a:ext uri="{FF2B5EF4-FFF2-40B4-BE49-F238E27FC236}">
              <a16:creationId xmlns:a16="http://schemas.microsoft.com/office/drawing/2014/main" id="{00000000-0008-0000-0200-0000EB240000}"/>
            </a:ext>
          </a:extLst>
        </xdr:cNvPr>
        <xdr:cNvSpPr>
          <a:spLocks noChangeShapeType="1"/>
        </xdr:cNvSpPr>
      </xdr:nvSpPr>
      <xdr:spPr bwMode="auto">
        <a:xfrm flipH="1">
          <a:off x="4133850" y="1381125"/>
          <a:ext cx="66675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152400</xdr:colOff>
      <xdr:row>39</xdr:row>
      <xdr:rowOff>123825</xdr:rowOff>
    </xdr:from>
    <xdr:to>
      <xdr:col>27</xdr:col>
      <xdr:colOff>19050</xdr:colOff>
      <xdr:row>47</xdr:row>
      <xdr:rowOff>123825</xdr:rowOff>
    </xdr:to>
    <xdr:sp macro="" textlink="">
      <xdr:nvSpPr>
        <xdr:cNvPr id="7198" name="Text Box 30">
          <a:extLst>
            <a:ext uri="{FF2B5EF4-FFF2-40B4-BE49-F238E27FC236}">
              <a16:creationId xmlns:a16="http://schemas.microsoft.com/office/drawing/2014/main" id="{00000000-0008-0000-0200-00001E1C0000}"/>
            </a:ext>
          </a:extLst>
        </xdr:cNvPr>
        <xdr:cNvSpPr txBox="1">
          <a:spLocks noChangeArrowheads="1"/>
        </xdr:cNvSpPr>
      </xdr:nvSpPr>
      <xdr:spPr bwMode="auto">
        <a:xfrm>
          <a:off x="5972175" y="7839075"/>
          <a:ext cx="1009650" cy="1304925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１枚ものの場合は、自動計算により合計を表示（２枚もの以上の場合は手計算し、末尾に記入）</a:t>
          </a:r>
        </a:p>
      </xdr:txBody>
    </xdr:sp>
    <xdr:clientData/>
  </xdr:twoCellAnchor>
  <xdr:twoCellAnchor>
    <xdr:from>
      <xdr:col>15</xdr:col>
      <xdr:colOff>85725</xdr:colOff>
      <xdr:row>43</xdr:row>
      <xdr:rowOff>85725</xdr:rowOff>
    </xdr:from>
    <xdr:to>
      <xdr:col>21</xdr:col>
      <xdr:colOff>66675</xdr:colOff>
      <xdr:row>47</xdr:row>
      <xdr:rowOff>47625</xdr:rowOff>
    </xdr:to>
    <xdr:sp macro="" textlink="">
      <xdr:nvSpPr>
        <xdr:cNvPr id="9453" name="Line 31">
          <a:extLst>
            <a:ext uri="{FF2B5EF4-FFF2-40B4-BE49-F238E27FC236}">
              <a16:creationId xmlns:a16="http://schemas.microsoft.com/office/drawing/2014/main" id="{00000000-0008-0000-0200-0000ED240000}"/>
            </a:ext>
          </a:extLst>
        </xdr:cNvPr>
        <xdr:cNvSpPr>
          <a:spLocks noChangeShapeType="1"/>
        </xdr:cNvSpPr>
      </xdr:nvSpPr>
      <xdr:spPr bwMode="auto">
        <a:xfrm flipH="1">
          <a:off x="4762500" y="8448675"/>
          <a:ext cx="1123950" cy="6191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30</xdr:col>
      <xdr:colOff>0</xdr:colOff>
      <xdr:row>2</xdr:row>
      <xdr:rowOff>0</xdr:rowOff>
    </xdr:from>
    <xdr:to>
      <xdr:col>32</xdr:col>
      <xdr:colOff>238125</xdr:colOff>
      <xdr:row>5</xdr:row>
      <xdr:rowOff>76200</xdr:rowOff>
    </xdr:to>
    <xdr:sp macro="" textlink="">
      <xdr:nvSpPr>
        <xdr:cNvPr id="33" name="Text Box 27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 txBox="1">
          <a:spLocks noChangeArrowheads="1"/>
        </xdr:cNvSpPr>
      </xdr:nvSpPr>
      <xdr:spPr bwMode="auto">
        <a:xfrm>
          <a:off x="7543800" y="723900"/>
          <a:ext cx="2762250" cy="866775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コードは下記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URL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の標準地域コードを使用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http://www.e-stat.go.jp/SG1/hyoujun/initialize.do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28</xdr:col>
      <xdr:colOff>76200</xdr:colOff>
      <xdr:row>2</xdr:row>
      <xdr:rowOff>314325</xdr:rowOff>
    </xdr:from>
    <xdr:to>
      <xdr:col>29</xdr:col>
      <xdr:colOff>152400</xdr:colOff>
      <xdr:row>4</xdr:row>
      <xdr:rowOff>219075</xdr:rowOff>
    </xdr:to>
    <xdr:sp macro="" textlink="">
      <xdr:nvSpPr>
        <xdr:cNvPr id="9455" name="Line 29">
          <a:extLst>
            <a:ext uri="{FF2B5EF4-FFF2-40B4-BE49-F238E27FC236}">
              <a16:creationId xmlns:a16="http://schemas.microsoft.com/office/drawing/2014/main" id="{00000000-0008-0000-0200-0000EF240000}"/>
            </a:ext>
          </a:extLst>
        </xdr:cNvPr>
        <xdr:cNvSpPr>
          <a:spLocks noChangeShapeType="1"/>
        </xdr:cNvSpPr>
      </xdr:nvSpPr>
      <xdr:spPr bwMode="auto">
        <a:xfrm flipH="1">
          <a:off x="7229475" y="1038225"/>
          <a:ext cx="266700" cy="447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76200</xdr:colOff>
      <xdr:row>1</xdr:row>
      <xdr:rowOff>180975</xdr:rowOff>
    </xdr:from>
    <xdr:to>
      <xdr:col>30</xdr:col>
      <xdr:colOff>190500</xdr:colOff>
      <xdr:row>1</xdr:row>
      <xdr:rowOff>190500</xdr:rowOff>
    </xdr:to>
    <xdr:sp macro="" textlink="">
      <xdr:nvSpPr>
        <xdr:cNvPr id="3" name="Line 6">
          <a:extLst>
            <a:ext uri="{FF2B5EF4-FFF2-40B4-BE49-F238E27FC236}">
              <a16:creationId xmlns:a16="http://schemas.microsoft.com/office/drawing/2014/main" id="{3274C897-FDBA-479A-823F-38BE04E81881}"/>
            </a:ext>
          </a:extLst>
        </xdr:cNvPr>
        <xdr:cNvSpPr>
          <a:spLocks noChangeShapeType="1"/>
        </xdr:cNvSpPr>
      </xdr:nvSpPr>
      <xdr:spPr bwMode="auto">
        <a:xfrm flipH="1">
          <a:off x="7229475" y="542925"/>
          <a:ext cx="504825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30</xdr:col>
      <xdr:colOff>85725</xdr:colOff>
      <xdr:row>1</xdr:row>
      <xdr:rowOff>57150</xdr:rowOff>
    </xdr:from>
    <xdr:to>
      <xdr:col>30</xdr:col>
      <xdr:colOff>1400175</xdr:colOff>
      <xdr:row>1</xdr:row>
      <xdr:rowOff>276225</xdr:rowOff>
    </xdr:to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FD214AE6-B804-4E82-84FA-DFFFCBD3E820}"/>
            </a:ext>
          </a:extLst>
        </xdr:cNvPr>
        <xdr:cNvSpPr txBox="1">
          <a:spLocks noChangeArrowheads="1"/>
        </xdr:cNvSpPr>
      </xdr:nvSpPr>
      <xdr:spPr bwMode="auto">
        <a:xfrm>
          <a:off x="7629525" y="419100"/>
          <a:ext cx="1314450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記載しない</a:t>
          </a:r>
        </a:p>
      </xdr:txBody>
    </xdr:sp>
    <xdr:clientData/>
  </xdr:twoCellAnchor>
  <xdr:twoCellAnchor>
    <xdr:from>
      <xdr:col>30</xdr:col>
      <xdr:colOff>0</xdr:colOff>
      <xdr:row>9</xdr:row>
      <xdr:rowOff>0</xdr:rowOff>
    </xdr:from>
    <xdr:to>
      <xdr:col>30</xdr:col>
      <xdr:colOff>1314450</xdr:colOff>
      <xdr:row>11</xdr:row>
      <xdr:rowOff>123825</xdr:rowOff>
    </xdr:to>
    <xdr:sp macro="" textlink="">
      <xdr:nvSpPr>
        <xdr:cNvPr id="10" name="Text Box 5">
          <a:extLst>
            <a:ext uri="{FF2B5EF4-FFF2-40B4-BE49-F238E27FC236}">
              <a16:creationId xmlns:a16="http://schemas.microsoft.com/office/drawing/2014/main" id="{090C8E25-610E-4795-9D61-CAA341D2E1F7}"/>
            </a:ext>
          </a:extLst>
        </xdr:cNvPr>
        <xdr:cNvSpPr txBox="1">
          <a:spLocks noChangeArrowheads="1"/>
        </xdr:cNvSpPr>
      </xdr:nvSpPr>
      <xdr:spPr bwMode="auto">
        <a:xfrm>
          <a:off x="7543800" y="2676525"/>
          <a:ext cx="1314450" cy="628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大臣表彰または知事表彰のみ</a:t>
          </a: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（他は履歴書へ記載）</a:t>
          </a:r>
        </a:p>
      </xdr:txBody>
    </xdr:sp>
    <xdr:clientData/>
  </xdr:twoCellAnchor>
  <xdr:twoCellAnchor>
    <xdr:from>
      <xdr:col>27</xdr:col>
      <xdr:colOff>76200</xdr:colOff>
      <xdr:row>9</xdr:row>
      <xdr:rowOff>161925</xdr:rowOff>
    </xdr:from>
    <xdr:to>
      <xdr:col>30</xdr:col>
      <xdr:colOff>0</xdr:colOff>
      <xdr:row>9</xdr:row>
      <xdr:rowOff>171450</xdr:rowOff>
    </xdr:to>
    <xdr:sp macro="" textlink="">
      <xdr:nvSpPr>
        <xdr:cNvPr id="13" name="Line 6">
          <a:extLst>
            <a:ext uri="{FF2B5EF4-FFF2-40B4-BE49-F238E27FC236}">
              <a16:creationId xmlns:a16="http://schemas.microsoft.com/office/drawing/2014/main" id="{D5C8F76A-31FB-4261-B24C-511CABAE8914}"/>
            </a:ext>
          </a:extLst>
        </xdr:cNvPr>
        <xdr:cNvSpPr>
          <a:spLocks noChangeShapeType="1"/>
        </xdr:cNvSpPr>
      </xdr:nvSpPr>
      <xdr:spPr bwMode="auto">
        <a:xfrm flipH="1">
          <a:off x="7038975" y="2838450"/>
          <a:ext cx="504825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K60"/>
  <sheetViews>
    <sheetView tabSelected="1" zoomScaleNormal="100" workbookViewId="0">
      <selection activeCell="AG2" sqref="AG2"/>
    </sheetView>
  </sheetViews>
  <sheetFormatPr defaultRowHeight="13.5"/>
  <cols>
    <col min="1" max="1" width="3" style="45" customWidth="1"/>
    <col min="2" max="2" width="3.625" style="45" customWidth="1"/>
    <col min="3" max="3" width="6.875" style="45" customWidth="1"/>
    <col min="4" max="4" width="3.25" style="45" customWidth="1"/>
    <col min="5" max="5" width="7.625" style="45" customWidth="1"/>
    <col min="6" max="6" width="3.125" style="45" customWidth="1"/>
    <col min="7" max="7" width="10.625" style="45" customWidth="1"/>
    <col min="8" max="8" width="2.125" style="45" customWidth="1"/>
    <col min="9" max="9" width="1.625" style="45" customWidth="1"/>
    <col min="10" max="10" width="7" style="45" customWidth="1"/>
    <col min="11" max="11" width="2.5" style="45" customWidth="1"/>
    <col min="12" max="21" width="2.5" style="67" customWidth="1"/>
    <col min="22" max="25" width="2.5" style="45" customWidth="1"/>
    <col min="26" max="28" width="2.5" style="67" customWidth="1"/>
    <col min="29" max="29" width="2.5" style="45" customWidth="1"/>
    <col min="30" max="30" width="2.625" style="45" customWidth="1"/>
    <col min="31" max="32" width="4.875" style="45" customWidth="1"/>
    <col min="33" max="33" width="5.625" style="45" customWidth="1"/>
    <col min="34" max="34" width="6.75" style="45" customWidth="1"/>
    <col min="35" max="35" width="9.875" style="68" customWidth="1"/>
    <col min="36" max="36" width="15" style="68" customWidth="1"/>
    <col min="37" max="37" width="6.375" style="68" customWidth="1"/>
    <col min="38" max="38" width="24.25" style="68" customWidth="1"/>
    <col min="39" max="39" width="6.5" style="45" hidden="1" customWidth="1"/>
    <col min="40" max="41" width="4.625" style="45" hidden="1" customWidth="1"/>
    <col min="42" max="42" width="5" style="45" hidden="1" customWidth="1"/>
    <col min="43" max="43" width="4.5" style="45" hidden="1" customWidth="1"/>
    <col min="44" max="44" width="4.875" style="45" hidden="1" customWidth="1"/>
    <col min="45" max="45" width="10.875" style="45" hidden="1" customWidth="1"/>
    <col min="46" max="46" width="8.5" style="45" hidden="1" customWidth="1"/>
    <col min="47" max="47" width="8.875" style="45" hidden="1" customWidth="1"/>
    <col min="48" max="48" width="9.625" style="45" hidden="1" customWidth="1"/>
    <col min="49" max="49" width="9.375" style="45" hidden="1" customWidth="1"/>
    <col min="50" max="50" width="8.375" style="45" hidden="1" customWidth="1"/>
    <col min="51" max="51" width="7.75" style="45" hidden="1" customWidth="1"/>
    <col min="52" max="52" width="10.5" style="45" hidden="1" customWidth="1"/>
    <col min="53" max="53" width="6.625" style="45" hidden="1" customWidth="1"/>
    <col min="54" max="54" width="9.125" style="45" hidden="1" customWidth="1"/>
    <col min="55" max="55" width="8.625" style="45" hidden="1" customWidth="1"/>
    <col min="56" max="56" width="7.625" style="45" hidden="1" customWidth="1"/>
    <col min="57" max="57" width="9.875" style="45" hidden="1" customWidth="1"/>
    <col min="58" max="58" width="6.625" style="45" hidden="1" customWidth="1"/>
    <col min="59" max="59" width="6.875" style="45" hidden="1" customWidth="1"/>
    <col min="60" max="61" width="7" style="45" hidden="1" customWidth="1"/>
    <col min="62" max="62" width="8" style="45" hidden="1" customWidth="1"/>
    <col min="63" max="63" width="3.875" style="45" hidden="1" customWidth="1"/>
    <col min="64" max="64" width="10.75" style="45" hidden="1" customWidth="1"/>
    <col min="65" max="65" width="4.75" style="45" hidden="1" customWidth="1"/>
    <col min="66" max="66" width="9.75" style="45" hidden="1" customWidth="1"/>
    <col min="67" max="67" width="9.5" style="45" hidden="1" customWidth="1"/>
    <col min="68" max="68" width="4" style="45" hidden="1" customWidth="1"/>
    <col min="69" max="69" width="10" style="45" hidden="1" customWidth="1"/>
    <col min="70" max="70" width="10.375" style="45" hidden="1" customWidth="1"/>
    <col min="71" max="71" width="3" style="45" hidden="1" customWidth="1"/>
    <col min="72" max="72" width="3.125" style="45" hidden="1" customWidth="1"/>
    <col min="73" max="73" width="5.25" style="45" hidden="1" customWidth="1"/>
    <col min="74" max="74" width="4.25" style="45" hidden="1" customWidth="1"/>
    <col min="75" max="75" width="9.875" style="45" hidden="1" customWidth="1"/>
    <col min="76" max="76" width="9.75" style="45" hidden="1" customWidth="1"/>
    <col min="77" max="77" width="10" style="45" hidden="1" customWidth="1"/>
    <col min="78" max="78" width="8" style="45" hidden="1" customWidth="1"/>
    <col min="79" max="79" width="6.875" style="45" hidden="1" customWidth="1"/>
    <col min="80" max="80" width="6.25" style="45" hidden="1" customWidth="1"/>
    <col min="81" max="81" width="5.5" style="45" hidden="1" customWidth="1"/>
    <col min="82" max="83" width="10" style="45" hidden="1" customWidth="1"/>
    <col min="84" max="84" width="8.375" style="45" hidden="1" customWidth="1"/>
    <col min="85" max="85" width="7.875" style="45" hidden="1" customWidth="1"/>
    <col min="86" max="16384" width="9" style="45"/>
  </cols>
  <sheetData>
    <row r="1" spans="1:89" s="9" customFormat="1" ht="28.5" customHeight="1" thickBot="1">
      <c r="A1" s="408" t="s">
        <v>149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08"/>
      <c r="Q1" s="408"/>
      <c r="R1" s="408"/>
      <c r="S1" s="408"/>
      <c r="T1" s="408"/>
      <c r="U1" s="408"/>
      <c r="V1" s="408"/>
      <c r="W1" s="408"/>
      <c r="X1" s="408"/>
      <c r="Y1" s="408"/>
      <c r="Z1" s="408"/>
      <c r="AA1" s="408"/>
      <c r="AB1" s="408"/>
      <c r="AC1" s="408"/>
      <c r="AF1" s="45"/>
      <c r="AI1" s="10"/>
      <c r="AJ1" s="10"/>
      <c r="AK1" s="10"/>
      <c r="AL1" s="10"/>
    </row>
    <row r="2" spans="1:89" s="9" customFormat="1" ht="28.5" customHeight="1">
      <c r="A2" s="412" t="s">
        <v>24</v>
      </c>
      <c r="B2" s="413"/>
      <c r="C2" s="414" t="s">
        <v>169</v>
      </c>
      <c r="D2" s="415"/>
      <c r="E2" s="415"/>
      <c r="F2" s="153" t="s">
        <v>86</v>
      </c>
      <c r="G2" s="416"/>
      <c r="H2" s="417"/>
      <c r="I2" s="417"/>
      <c r="J2" s="417"/>
      <c r="K2" s="417"/>
      <c r="L2" s="417"/>
      <c r="M2" s="417"/>
      <c r="N2" s="417"/>
      <c r="O2" s="417"/>
      <c r="P2" s="417"/>
      <c r="Q2" s="417"/>
      <c r="R2" s="418"/>
      <c r="S2" s="87" t="s">
        <v>61</v>
      </c>
      <c r="T2" s="88" t="s">
        <v>129</v>
      </c>
      <c r="U2" s="89"/>
      <c r="V2" s="89"/>
      <c r="W2" s="90"/>
      <c r="X2" s="91" t="s">
        <v>62</v>
      </c>
      <c r="Y2" s="92" t="s">
        <v>129</v>
      </c>
      <c r="Z2" s="89" t="s">
        <v>129</v>
      </c>
      <c r="AA2" s="89" t="s">
        <v>129</v>
      </c>
      <c r="AB2" s="89" t="s">
        <v>129</v>
      </c>
      <c r="AC2" s="93" t="s">
        <v>129</v>
      </c>
      <c r="AD2" s="9" t="s">
        <v>129</v>
      </c>
      <c r="AF2" s="45"/>
      <c r="AI2" s="10"/>
      <c r="AJ2" s="10"/>
      <c r="AK2" s="10"/>
      <c r="AL2" s="10"/>
    </row>
    <row r="3" spans="1:89" s="9" customFormat="1" ht="29.25" customHeight="1">
      <c r="A3" s="336" t="s">
        <v>84</v>
      </c>
      <c r="B3" s="216"/>
      <c r="C3" s="409"/>
      <c r="D3" s="410"/>
      <c r="E3" s="410"/>
      <c r="F3" s="410"/>
      <c r="G3" s="411"/>
      <c r="H3" s="373"/>
      <c r="I3" s="374"/>
      <c r="J3" s="374"/>
      <c r="K3" s="374"/>
      <c r="L3" s="374"/>
      <c r="M3" s="374"/>
      <c r="N3" s="374"/>
      <c r="O3" s="374"/>
      <c r="P3" s="374"/>
      <c r="Q3" s="374"/>
      <c r="R3" s="374"/>
      <c r="S3" s="374"/>
      <c r="T3" s="374"/>
      <c r="U3" s="374"/>
      <c r="V3" s="374"/>
      <c r="W3" s="375"/>
      <c r="X3" s="95" t="s">
        <v>61</v>
      </c>
      <c r="Y3" s="85"/>
      <c r="Z3" s="86"/>
      <c r="AA3" s="86"/>
      <c r="AB3" s="86"/>
      <c r="AC3" s="99"/>
      <c r="AF3" s="45"/>
      <c r="AI3" s="10"/>
      <c r="AJ3" s="10" t="s">
        <v>117</v>
      </c>
      <c r="AK3" s="10"/>
      <c r="AL3" s="10"/>
    </row>
    <row r="4" spans="1:89" s="9" customFormat="1" ht="13.5" customHeight="1">
      <c r="A4" s="362" t="s">
        <v>63</v>
      </c>
      <c r="B4" s="193"/>
      <c r="C4" s="365"/>
      <c r="D4" s="366"/>
      <c r="E4" s="366"/>
      <c r="F4" s="366"/>
      <c r="G4" s="367"/>
      <c r="H4" s="371"/>
      <c r="I4" s="338"/>
      <c r="J4" s="338"/>
      <c r="K4" s="338"/>
      <c r="L4" s="338"/>
      <c r="M4" s="338"/>
      <c r="N4" s="338"/>
      <c r="O4" s="338"/>
      <c r="P4" s="338"/>
      <c r="Q4" s="338"/>
      <c r="R4" s="338"/>
      <c r="S4" s="338"/>
      <c r="T4" s="338"/>
      <c r="U4" s="338"/>
      <c r="V4" s="338"/>
      <c r="W4" s="372"/>
      <c r="X4" s="363" t="s">
        <v>118</v>
      </c>
      <c r="Y4" s="376"/>
      <c r="Z4" s="419"/>
      <c r="AA4" s="421"/>
      <c r="AB4" s="423"/>
      <c r="AC4" s="360"/>
      <c r="AF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</row>
    <row r="5" spans="1:89" s="9" customFormat="1" ht="19.5" customHeight="1">
      <c r="A5" s="235"/>
      <c r="B5" s="195"/>
      <c r="C5" s="368"/>
      <c r="D5" s="369"/>
      <c r="E5" s="369"/>
      <c r="F5" s="369"/>
      <c r="G5" s="370"/>
      <c r="H5" s="373"/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4"/>
      <c r="T5" s="374"/>
      <c r="U5" s="374"/>
      <c r="V5" s="374"/>
      <c r="W5" s="375"/>
      <c r="X5" s="364"/>
      <c r="Y5" s="377"/>
      <c r="Z5" s="420"/>
      <c r="AA5" s="422"/>
      <c r="AB5" s="424"/>
      <c r="AC5" s="361"/>
      <c r="AF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</row>
    <row r="6" spans="1:89" s="9" customFormat="1" ht="21.75" customHeight="1">
      <c r="A6" s="395" t="s">
        <v>64</v>
      </c>
      <c r="B6" s="396"/>
      <c r="C6" s="397"/>
      <c r="D6" s="398"/>
      <c r="E6" s="399"/>
      <c r="F6" s="386"/>
      <c r="G6" s="387"/>
      <c r="H6" s="15" t="s">
        <v>65</v>
      </c>
      <c r="I6" s="333" t="s">
        <v>66</v>
      </c>
      <c r="J6" s="334"/>
      <c r="K6" s="334"/>
      <c r="L6" s="334"/>
      <c r="M6" s="335"/>
      <c r="N6" s="382" t="s">
        <v>67</v>
      </c>
      <c r="O6" s="383"/>
      <c r="P6" s="383"/>
      <c r="Q6" s="383"/>
      <c r="R6" s="383"/>
      <c r="S6" s="383"/>
      <c r="T6" s="384" t="s">
        <v>68</v>
      </c>
      <c r="U6" s="384"/>
      <c r="V6" s="384"/>
      <c r="W6" s="385"/>
      <c r="X6" s="384"/>
      <c r="Y6" s="334" t="s">
        <v>87</v>
      </c>
      <c r="Z6" s="334"/>
      <c r="AA6" s="334"/>
      <c r="AB6" s="334"/>
      <c r="AC6" s="353"/>
      <c r="AF6" s="45"/>
      <c r="AI6" s="33" t="s">
        <v>155</v>
      </c>
      <c r="AJ6" s="149">
        <v>45964</v>
      </c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</row>
    <row r="7" spans="1:89" s="9" customFormat="1" ht="30.75" customHeight="1">
      <c r="A7" s="388" t="s">
        <v>69</v>
      </c>
      <c r="B7" s="389"/>
      <c r="C7" s="390"/>
      <c r="D7" s="391"/>
      <c r="E7" s="392"/>
      <c r="F7" s="393"/>
      <c r="G7" s="394"/>
      <c r="H7" s="159" t="str">
        <f>IF(AJ7="","",IF($AJ$7=1,"男","女"))</f>
        <v/>
      </c>
      <c r="I7" s="403" t="s">
        <v>98</v>
      </c>
      <c r="J7" s="404"/>
      <c r="K7" s="404"/>
      <c r="L7" s="404"/>
      <c r="M7" s="405"/>
      <c r="N7" s="333" t="s">
        <v>130</v>
      </c>
      <c r="O7" s="334"/>
      <c r="P7" s="334"/>
      <c r="Q7" s="334"/>
      <c r="R7" s="334"/>
      <c r="S7" s="335"/>
      <c r="T7" s="383" t="s">
        <v>130</v>
      </c>
      <c r="U7" s="383"/>
      <c r="V7" s="383"/>
      <c r="W7" s="383"/>
      <c r="X7" s="383"/>
      <c r="Y7" s="406" t="s">
        <v>130</v>
      </c>
      <c r="Z7" s="406"/>
      <c r="AA7" s="406"/>
      <c r="AB7" s="406"/>
      <c r="AC7" s="407"/>
      <c r="AF7" s="45"/>
      <c r="AI7" s="107" t="s">
        <v>99</v>
      </c>
      <c r="AJ7" s="150"/>
      <c r="AK7" s="10" t="s">
        <v>100</v>
      </c>
      <c r="AL7" s="10"/>
    </row>
    <row r="8" spans="1:89" s="9" customFormat="1" ht="20.100000000000001" customHeight="1">
      <c r="A8" s="336" t="s">
        <v>70</v>
      </c>
      <c r="B8" s="216"/>
      <c r="C8" s="378"/>
      <c r="D8" s="379"/>
      <c r="E8" s="379"/>
      <c r="F8" s="379"/>
      <c r="G8" s="379"/>
      <c r="H8" s="380" t="str">
        <f>IF(C8="","",CONCATENATE("（",AJ8,"歳）"))</f>
        <v/>
      </c>
      <c r="I8" s="380"/>
      <c r="J8" s="381"/>
      <c r="K8" s="400"/>
      <c r="L8" s="401"/>
      <c r="M8" s="401"/>
      <c r="N8" s="401"/>
      <c r="O8" s="401"/>
      <c r="P8" s="401"/>
      <c r="Q8" s="401"/>
      <c r="R8" s="401"/>
      <c r="S8" s="401"/>
      <c r="T8" s="401"/>
      <c r="U8" s="401"/>
      <c r="V8" s="401"/>
      <c r="W8" s="401"/>
      <c r="X8" s="401"/>
      <c r="Y8" s="401"/>
      <c r="Z8" s="401"/>
      <c r="AA8" s="401"/>
      <c r="AB8" s="401"/>
      <c r="AC8" s="402"/>
      <c r="AF8" s="45"/>
      <c r="AI8" s="33" t="s">
        <v>28</v>
      </c>
      <c r="AJ8" s="133">
        <f>DATEDIF(C8,AJ6+1,"y")</f>
        <v>125</v>
      </c>
      <c r="AK8" s="16"/>
      <c r="AL8" s="10"/>
      <c r="BY8" s="114"/>
    </row>
    <row r="9" spans="1:89" s="9" customFormat="1" ht="19.5" customHeight="1">
      <c r="A9" s="320" t="s">
        <v>79</v>
      </c>
      <c r="B9" s="321"/>
      <c r="C9" s="324"/>
      <c r="D9" s="325"/>
      <c r="E9" s="325"/>
      <c r="F9" s="325"/>
      <c r="G9" s="325"/>
      <c r="H9" s="325"/>
      <c r="I9" s="325"/>
      <c r="J9" s="325"/>
      <c r="K9" s="325"/>
      <c r="L9" s="326"/>
      <c r="M9" s="327" t="s">
        <v>160</v>
      </c>
      <c r="N9" s="329"/>
      <c r="O9" s="331"/>
      <c r="P9" s="333" t="s">
        <v>71</v>
      </c>
      <c r="Q9" s="334"/>
      <c r="R9" s="334"/>
      <c r="S9" s="334"/>
      <c r="T9" s="334"/>
      <c r="U9" s="334"/>
      <c r="V9" s="335"/>
      <c r="W9" s="334" t="s">
        <v>83</v>
      </c>
      <c r="X9" s="334"/>
      <c r="Y9" s="334"/>
      <c r="Z9" s="334"/>
      <c r="AA9" s="334"/>
      <c r="AB9" s="334"/>
      <c r="AC9" s="353"/>
      <c r="AF9" s="45"/>
      <c r="AK9" s="10"/>
      <c r="AL9" s="10"/>
    </row>
    <row r="10" spans="1:89" s="9" customFormat="1" ht="20.25" customHeight="1">
      <c r="A10" s="322"/>
      <c r="B10" s="323"/>
      <c r="C10" s="354"/>
      <c r="D10" s="355"/>
      <c r="E10" s="355"/>
      <c r="F10" s="355"/>
      <c r="G10" s="355"/>
      <c r="H10" s="355"/>
      <c r="I10" s="355"/>
      <c r="J10" s="355"/>
      <c r="K10" s="355"/>
      <c r="L10" s="356"/>
      <c r="M10" s="328"/>
      <c r="N10" s="330"/>
      <c r="O10" s="332"/>
      <c r="P10" s="357"/>
      <c r="Q10" s="358"/>
      <c r="R10" s="358"/>
      <c r="S10" s="358"/>
      <c r="T10" s="358"/>
      <c r="U10" s="358"/>
      <c r="V10" s="359"/>
      <c r="W10" s="311"/>
      <c r="X10" s="312"/>
      <c r="Y10" s="312"/>
      <c r="Z10" s="312"/>
      <c r="AA10" s="312"/>
      <c r="AB10" s="312"/>
      <c r="AC10" s="313"/>
      <c r="AE10" s="132" t="s">
        <v>131</v>
      </c>
      <c r="AF10" s="45" t="s">
        <v>124</v>
      </c>
      <c r="AG10" s="45"/>
      <c r="AH10" s="45"/>
      <c r="AI10" s="45"/>
      <c r="AJ10" s="45"/>
      <c r="AK10" s="45"/>
      <c r="AL10" s="10"/>
    </row>
    <row r="11" spans="1:89" s="9" customFormat="1" ht="20.100000000000001" customHeight="1" thickBot="1">
      <c r="A11" s="336" t="s">
        <v>72</v>
      </c>
      <c r="B11" s="273"/>
      <c r="C11" s="337"/>
      <c r="D11" s="338"/>
      <c r="E11" s="338"/>
      <c r="F11" s="338"/>
      <c r="G11" s="338"/>
      <c r="H11" s="339"/>
      <c r="I11" s="339"/>
      <c r="J11" s="339"/>
      <c r="K11" s="339"/>
      <c r="L11" s="339"/>
      <c r="M11" s="339"/>
      <c r="N11" s="339"/>
      <c r="O11" s="338"/>
      <c r="P11" s="340"/>
      <c r="Q11" s="341"/>
      <c r="R11" s="341"/>
      <c r="S11" s="341"/>
      <c r="T11" s="341"/>
      <c r="U11" s="341"/>
      <c r="V11" s="342"/>
      <c r="W11" s="314"/>
      <c r="X11" s="315"/>
      <c r="Y11" s="315"/>
      <c r="Z11" s="315"/>
      <c r="AA11" s="315"/>
      <c r="AB11" s="315"/>
      <c r="AC11" s="316"/>
      <c r="AD11" s="12"/>
      <c r="AE11" s="317" t="s">
        <v>132</v>
      </c>
      <c r="AF11" s="318" t="s">
        <v>123</v>
      </c>
      <c r="AG11" s="309" t="s">
        <v>104</v>
      </c>
      <c r="AH11" s="310" t="s">
        <v>103</v>
      </c>
      <c r="AI11" s="10"/>
      <c r="AJ11" s="10"/>
      <c r="AK11" s="10"/>
      <c r="AL11" s="10"/>
      <c r="BU11" s="18" t="s">
        <v>12</v>
      </c>
      <c r="BV11" s="19"/>
      <c r="BW11" s="19"/>
      <c r="BX11" s="19"/>
      <c r="BY11" s="19"/>
      <c r="BZ11" s="19"/>
      <c r="CA11" s="20"/>
      <c r="CB11" s="21" t="s">
        <v>8</v>
      </c>
      <c r="CC11" s="22"/>
      <c r="CD11" s="22"/>
      <c r="CE11" s="22"/>
      <c r="CF11" s="22"/>
      <c r="CG11" s="23"/>
      <c r="CK11" s="12"/>
    </row>
    <row r="12" spans="1:89" s="9" customFormat="1" ht="12.75" customHeight="1">
      <c r="A12" s="81" t="s">
        <v>19</v>
      </c>
      <c r="B12" s="343" t="s">
        <v>88</v>
      </c>
      <c r="C12" s="344"/>
      <c r="D12" s="344"/>
      <c r="E12" s="344"/>
      <c r="F12" s="344"/>
      <c r="G12" s="345"/>
      <c r="H12" s="343" t="s">
        <v>22</v>
      </c>
      <c r="I12" s="344"/>
      <c r="J12" s="344"/>
      <c r="K12" s="345"/>
      <c r="L12" s="346" t="s">
        <v>23</v>
      </c>
      <c r="M12" s="347"/>
      <c r="N12" s="347"/>
      <c r="O12" s="348" t="s">
        <v>53</v>
      </c>
      <c r="P12" s="349"/>
      <c r="Q12" s="350"/>
      <c r="R12" s="94" t="s">
        <v>54</v>
      </c>
      <c r="S12" s="351" t="s">
        <v>55</v>
      </c>
      <c r="T12" s="351"/>
      <c r="U12" s="352"/>
      <c r="V12" s="122" t="s">
        <v>60</v>
      </c>
      <c r="W12" s="82"/>
      <c r="X12" s="12"/>
      <c r="Y12" s="12"/>
      <c r="Z12" s="12"/>
      <c r="AA12" s="12"/>
      <c r="AB12" s="12"/>
      <c r="AC12" s="13"/>
      <c r="AE12" s="317"/>
      <c r="AF12" s="319"/>
      <c r="AG12" s="309"/>
      <c r="AH12" s="310"/>
      <c r="AI12" s="10"/>
      <c r="AJ12" s="10"/>
      <c r="AK12" s="10"/>
      <c r="AL12" s="10"/>
      <c r="AM12" s="24" t="s">
        <v>9</v>
      </c>
      <c r="AN12" s="25"/>
      <c r="AO12" s="25"/>
      <c r="AP12" s="25"/>
      <c r="AQ12" s="25"/>
      <c r="AR12" s="26"/>
      <c r="AS12" s="21" t="s">
        <v>10</v>
      </c>
      <c r="AT12" s="22"/>
      <c r="AU12" s="22"/>
      <c r="AV12" s="22"/>
      <c r="AW12" s="22"/>
      <c r="AX12" s="23"/>
      <c r="AY12" s="27" t="s">
        <v>13</v>
      </c>
      <c r="AZ12" s="28"/>
      <c r="BA12" s="28"/>
      <c r="BB12" s="28"/>
      <c r="BC12" s="28"/>
      <c r="BD12" s="29"/>
      <c r="BE12" s="18" t="s">
        <v>14</v>
      </c>
      <c r="BF12" s="19"/>
      <c r="BG12" s="19"/>
      <c r="BH12" s="19"/>
      <c r="BI12" s="19"/>
      <c r="BJ12" s="20"/>
      <c r="BL12" s="9" t="s">
        <v>101</v>
      </c>
      <c r="BN12" s="9" t="s">
        <v>0</v>
      </c>
      <c r="BO12" s="9" t="s">
        <v>11</v>
      </c>
      <c r="BQ12" s="9" t="s">
        <v>0</v>
      </c>
      <c r="BR12" s="9" t="s">
        <v>1</v>
      </c>
      <c r="BU12" s="30" t="s">
        <v>2</v>
      </c>
      <c r="BV12" s="14" t="s">
        <v>3</v>
      </c>
      <c r="BW12" s="14" t="s">
        <v>4</v>
      </c>
      <c r="BX12" s="14"/>
      <c r="BY12" s="14" t="s">
        <v>5</v>
      </c>
      <c r="BZ12" s="14" t="s">
        <v>6</v>
      </c>
      <c r="CA12" s="17" t="s">
        <v>7</v>
      </c>
      <c r="CB12" s="30" t="s">
        <v>2</v>
      </c>
      <c r="CC12" s="14" t="s">
        <v>3</v>
      </c>
      <c r="CD12" s="14" t="s">
        <v>4</v>
      </c>
      <c r="CE12" s="14" t="s">
        <v>5</v>
      </c>
      <c r="CF12" s="14" t="s">
        <v>6</v>
      </c>
      <c r="CG12" s="17" t="s">
        <v>7</v>
      </c>
      <c r="CK12" s="12"/>
    </row>
    <row r="13" spans="1:89" ht="12.75" customHeight="1">
      <c r="A13" s="265"/>
      <c r="B13" s="267"/>
      <c r="C13" s="268"/>
      <c r="D13" s="268"/>
      <c r="E13" s="268"/>
      <c r="F13" s="268"/>
      <c r="G13" s="269"/>
      <c r="H13" s="3" t="s">
        <v>20</v>
      </c>
      <c r="I13" s="73"/>
      <c r="J13" s="302"/>
      <c r="K13" s="303"/>
      <c r="L13" s="259" t="str">
        <f>IF($J13&lt;&gt;"",IF($AI13="0-",AS13,IF($AI13="+0",AY13,IF($AI13="+-",BE13,AM13))),"")</f>
        <v/>
      </c>
      <c r="M13" s="250" t="str">
        <f>IF($J13&lt;&gt;"",IF($AI13="0-",AT13,IF($AI13="+0",AZ13,IF($AI13="+-",BF13,AN13))),"")</f>
        <v/>
      </c>
      <c r="N13" s="259" t="str">
        <f>IF($J13&lt;&gt;"",IF($AI13="0-",AU13,IF($AI13="+0",BA13,IF($AI13="+-",BG13,AO13))),"")</f>
        <v/>
      </c>
      <c r="O13" s="286" t="str">
        <f>IF($R14="","",ROUNDDOWN($AG13/12,0))</f>
        <v/>
      </c>
      <c r="P13" s="250" t="str">
        <f>IF($R14="","",ROUNDDOWN(MOD($AG13,12),0))</f>
        <v/>
      </c>
      <c r="Q13" s="297" t="str">
        <f>IF($R14="","", IF( (MOD($AG13,12)-$P13)&gt;=0.5,"半",0))</f>
        <v/>
      </c>
      <c r="R13" s="101"/>
      <c r="S13" s="263" t="str">
        <f>IF($R14="","",ROUNDDOWN($AG13*($R13/$R14)/12,0))</f>
        <v/>
      </c>
      <c r="T13" s="250" t="str">
        <f>IF($R14="","",ROUNDDOWN(MOD($AG13*($R13/$R14),12),0))</f>
        <v/>
      </c>
      <c r="U13" s="252" t="str">
        <f>IF(R14="","",IF( (MOD($AG13*($R13/$R14),12)-$T13)&gt;=0.5,"半",0) )</f>
        <v/>
      </c>
      <c r="V13"/>
      <c r="Z13" s="45"/>
      <c r="AA13" s="45"/>
      <c r="AB13" s="45"/>
      <c r="AC13" s="117"/>
      <c r="AE13" s="307"/>
      <c r="AF13" s="294"/>
      <c r="AG13" s="296">
        <f>IF(OR($AE13&lt;&gt;$AE15,$AE15=""), SUMIF($AE$13:$AE$60,$AE13,$AH$13:$AH$60),"" )</f>
        <v>0</v>
      </c>
      <c r="AH13" s="282" t="e">
        <f>IF(AF13=2,0,L13*12+M13+COUNTIF(N13:N13,"半")*0.5)</f>
        <v>#VALUE!</v>
      </c>
      <c r="AI13" s="283"/>
      <c r="AJ13" s="289" t="str">
        <f>IF(AI13&lt;&gt;"",VLOOKUP(AI13,$AK$13:$AL$16,2),"")</f>
        <v/>
      </c>
      <c r="AK13" s="142"/>
      <c r="AL13" s="33" t="s">
        <v>18</v>
      </c>
      <c r="AM13" s="34">
        <f>IF(AQ13&gt;=12,DATEDIF(BN13,BQ13,"y")+1,DATEDIF(BN13,BQ13,"y"))</f>
        <v>0</v>
      </c>
      <c r="AN13" s="34">
        <f>IF(AQ13&gt;=12,AQ13-12,AQ13)</f>
        <v>0</v>
      </c>
      <c r="AO13" s="35" t="str">
        <f>IF(AR13&lt;=15,"半",0)</f>
        <v>半</v>
      </c>
      <c r="AP13" s="36">
        <f>DATEDIF(BN13,BQ13,"y")</f>
        <v>0</v>
      </c>
      <c r="AQ13" s="37">
        <f>IF(AR13&gt;=16,DATEDIF(BN13,BQ13,"ym")+1,DATEDIF(BN13,BQ13,"ym"))</f>
        <v>0</v>
      </c>
      <c r="AR13" s="38">
        <f>DATEDIF(BN13,BQ13,"md")</f>
        <v>14</v>
      </c>
      <c r="AS13" s="39" t="e">
        <f>IF(AW13&gt;=12,DATEDIF(BN13,BR13,"y")+1,DATEDIF(BN13,BR13,"y"))</f>
        <v>#NUM!</v>
      </c>
      <c r="AT13" s="39" t="e">
        <f>IF(AW13&gt;=12,AW13-12,AW13)</f>
        <v>#NUM!</v>
      </c>
      <c r="AU13" s="40" t="e">
        <f>IF(AX13&lt;=15,"半",0)</f>
        <v>#NUM!</v>
      </c>
      <c r="AV13" s="41" t="e">
        <f>DATEDIF(BN13,BR13,"y")</f>
        <v>#NUM!</v>
      </c>
      <c r="AW13" s="42" t="e">
        <f>IF(AX13&gt;=16,DATEDIF(BN13,BR13,"ym")+1,DATEDIF(BN13,BR13,"ym"))</f>
        <v>#NUM!</v>
      </c>
      <c r="AX13" s="43" t="e">
        <f>DATEDIF(BN13,BR13,"md")</f>
        <v>#NUM!</v>
      </c>
      <c r="AY13" s="39" t="e">
        <f>IF(BC13&gt;=12,DATEDIF(BO13,BQ13,"y")+1,DATEDIF(BO13,BQ13,"y"))</f>
        <v>#NUM!</v>
      </c>
      <c r="AZ13" s="39" t="e">
        <f>IF(BC13&gt;=12,BC13-12,BC13)</f>
        <v>#NUM!</v>
      </c>
      <c r="BA13" s="40" t="e">
        <f>IF(BD13&lt;=15,"半",0)</f>
        <v>#NUM!</v>
      </c>
      <c r="BB13" s="41" t="e">
        <f>DATEDIF(BO13,BQ13,"y")</f>
        <v>#NUM!</v>
      </c>
      <c r="BC13" s="42" t="e">
        <f>IF(BD13&gt;=16,DATEDIF(BO13,BQ13,"ym")+1,DATEDIF(BO13,BQ13,"ym"))</f>
        <v>#NUM!</v>
      </c>
      <c r="BD13" s="42" t="e">
        <f>DATEDIF(BO13,BQ13,"md")</f>
        <v>#NUM!</v>
      </c>
      <c r="BE13" s="39" t="e">
        <f>IF(BI13&gt;=12,DATEDIF(BO13,BR13,"y")+1,DATEDIF(BO13,BR13,"y"))</f>
        <v>#NUM!</v>
      </c>
      <c r="BF13" s="39" t="e">
        <f>IF(BI13&gt;=12,BI13-12,BI13)</f>
        <v>#NUM!</v>
      </c>
      <c r="BG13" s="40" t="e">
        <f>IF(BJ13&lt;=15,"半",0)</f>
        <v>#NUM!</v>
      </c>
      <c r="BH13" s="41" t="e">
        <f>DATEDIF(BO13,BR13,"y")</f>
        <v>#NUM!</v>
      </c>
      <c r="BI13" s="42" t="e">
        <f>IF(BJ13&gt;=16,DATEDIF(BO13,BR13,"ym")+1,DATEDIF(BO13,BR13,"ym"))</f>
        <v>#NUM!</v>
      </c>
      <c r="BJ13" s="43" t="e">
        <f>DATEDIF(BO13,BR13,"md")</f>
        <v>#NUM!</v>
      </c>
      <c r="BK13" s="37"/>
      <c r="BL13" s="44">
        <f>IF(J14="現在",$AJ$6,J14)</f>
        <v>0</v>
      </c>
      <c r="BM13" s="45">
        <v>0</v>
      </c>
      <c r="BN13" s="46">
        <f>IF(DAY(J13)&lt;=15,J13-DAY(J13)+1,J13-DAY(J13)+16)</f>
        <v>1</v>
      </c>
      <c r="BO13" s="46">
        <f>IF(DAY(BN13)=1,BN13+15,BX13)</f>
        <v>16</v>
      </c>
      <c r="BP13" s="47"/>
      <c r="BQ13" s="115">
        <f>IF(CG13&gt;=16,CE13,IF(J14="現在",$AJ$6-CG13+15,J14-CG13+15))</f>
        <v>15</v>
      </c>
      <c r="BR13" s="48">
        <f>IF(DAY(BQ13)=15,BQ13-DAY(BQ13),BQ13-DAY(BQ13)+15)</f>
        <v>0</v>
      </c>
      <c r="BS13" s="47"/>
      <c r="BT13" s="47"/>
      <c r="BU13" s="45">
        <f>YEAR(J13)</f>
        <v>1900</v>
      </c>
      <c r="BV13" s="49">
        <f>MONTH(J13)+1</f>
        <v>2</v>
      </c>
      <c r="BW13" s="50" t="str">
        <f>CONCATENATE(BU13,"/",BV13,"/",1)</f>
        <v>1900/2/1</v>
      </c>
      <c r="BX13" s="50">
        <f>BW13+1-1</f>
        <v>32</v>
      </c>
      <c r="BY13" s="50">
        <f>BW13-1</f>
        <v>31</v>
      </c>
      <c r="BZ13" s="45">
        <f>DAY(BY13)</f>
        <v>31</v>
      </c>
      <c r="CA13" s="45">
        <f>DAY(J13)</f>
        <v>0</v>
      </c>
      <c r="CB13" s="45">
        <f>YEAR(BL13)</f>
        <v>1900</v>
      </c>
      <c r="CC13" s="49">
        <f>IF(MONTH(BL13)=12,MONTH(BL13)-12+1,MONTH(BL13)+1)</f>
        <v>2</v>
      </c>
      <c r="CD13" s="50" t="str">
        <f>IF(CC13=1,CONCATENATE(CB13+1,"/",CC13,"/",1),CONCATENATE(CB13,"/",CC13,"/",1))</f>
        <v>1900/2/1</v>
      </c>
      <c r="CE13" s="50">
        <f>CD13-1</f>
        <v>31</v>
      </c>
      <c r="CF13" s="45">
        <f>DAY(CE13)</f>
        <v>31</v>
      </c>
      <c r="CG13" s="45">
        <f>DAY(BL13)</f>
        <v>0</v>
      </c>
    </row>
    <row r="14" spans="1:89" ht="12.75" customHeight="1">
      <c r="A14" s="305"/>
      <c r="B14" s="299"/>
      <c r="C14" s="300"/>
      <c r="D14" s="300"/>
      <c r="E14" s="300"/>
      <c r="F14" s="300"/>
      <c r="G14" s="301"/>
      <c r="H14" s="2" t="s">
        <v>21</v>
      </c>
      <c r="I14" s="2"/>
      <c r="J14" s="290"/>
      <c r="K14" s="308"/>
      <c r="L14" s="285"/>
      <c r="M14" s="251"/>
      <c r="N14" s="285"/>
      <c r="O14" s="287"/>
      <c r="P14" s="251"/>
      <c r="Q14" s="298"/>
      <c r="R14" s="102"/>
      <c r="S14" s="264"/>
      <c r="T14" s="251"/>
      <c r="U14" s="253"/>
      <c r="V14"/>
      <c r="Z14" s="45"/>
      <c r="AA14" s="45"/>
      <c r="AB14" s="45"/>
      <c r="AC14" s="118"/>
      <c r="AE14" s="307"/>
      <c r="AF14" s="294"/>
      <c r="AG14" s="296"/>
      <c r="AH14" s="282"/>
      <c r="AI14" s="284"/>
      <c r="AJ14" s="191"/>
      <c r="AK14" s="142" t="s">
        <v>46</v>
      </c>
      <c r="AL14" s="32" t="s">
        <v>17</v>
      </c>
      <c r="AM14" s="34"/>
      <c r="AN14" s="34"/>
      <c r="AO14" s="35"/>
      <c r="AP14" s="36"/>
      <c r="AQ14" s="37"/>
      <c r="AR14" s="38"/>
      <c r="AS14" s="39"/>
      <c r="AT14" s="39"/>
      <c r="AU14" s="40"/>
      <c r="AV14" s="36"/>
      <c r="AW14" s="37"/>
      <c r="AX14" s="38"/>
      <c r="AY14" s="39"/>
      <c r="AZ14" s="39"/>
      <c r="BA14" s="40"/>
      <c r="BB14" s="36"/>
      <c r="BC14" s="37"/>
      <c r="BD14" s="37"/>
      <c r="BE14" s="39"/>
      <c r="BF14" s="39"/>
      <c r="BG14" s="40"/>
      <c r="BH14" s="36"/>
      <c r="BI14" s="37"/>
      <c r="BJ14" s="38"/>
      <c r="BK14" s="37"/>
      <c r="BL14" s="44"/>
      <c r="BN14" s="46"/>
      <c r="BO14" s="46"/>
      <c r="BP14" s="47"/>
      <c r="BQ14" s="48"/>
      <c r="BR14" s="48"/>
      <c r="BS14" s="47"/>
      <c r="BT14" s="47"/>
      <c r="BV14" s="49"/>
      <c r="BW14" s="50"/>
      <c r="BX14" s="50"/>
      <c r="BY14" s="50"/>
      <c r="CC14" s="49"/>
      <c r="CD14" s="50"/>
      <c r="CE14" s="50"/>
    </row>
    <row r="15" spans="1:89" ht="12.75" customHeight="1">
      <c r="A15" s="265"/>
      <c r="B15" s="267"/>
      <c r="C15" s="268"/>
      <c r="D15" s="268"/>
      <c r="E15" s="268"/>
      <c r="F15" s="268"/>
      <c r="G15" s="269"/>
      <c r="H15" s="1" t="s">
        <v>20</v>
      </c>
      <c r="I15" s="7"/>
      <c r="J15" s="302"/>
      <c r="K15" s="303"/>
      <c r="L15" s="259" t="str">
        <f>IF($J15&lt;&gt;"",IF($AI15="0-",AS15,IF($AI15="+0",AY15,IF($AI15="+-",BE15,AM15))),"")</f>
        <v/>
      </c>
      <c r="M15" s="250" t="str">
        <f>IF($J15&lt;&gt;"",IF($AI15="0-",AT15,IF($AI15="+0",AZ15,IF($AI15="+-",BF15,AN15))),"")</f>
        <v/>
      </c>
      <c r="N15" s="259" t="str">
        <f>IF($J15&lt;&gt;"",IF($AI15="0-",AU15,IF($AI15="+0",BA15,IF($AI15="+-",BG15,AO15))),"")</f>
        <v/>
      </c>
      <c r="O15" s="286" t="str">
        <f>IF($R16="","",ROUNDDOWN($AG15/12,0))</f>
        <v/>
      </c>
      <c r="P15" s="250" t="str">
        <f>IF($R16="","",ROUNDDOWN(MOD($AG15,12),0))</f>
        <v/>
      </c>
      <c r="Q15" s="297" t="str">
        <f>IF($R16="","", IF( (MOD($AG15,12)-$P15)&gt;=0.5,"半",0))</f>
        <v/>
      </c>
      <c r="R15" s="101"/>
      <c r="S15" s="263" t="str">
        <f>IF($R16="","",ROUNDDOWN($AG15*($R15/$R16)/12,0))</f>
        <v/>
      </c>
      <c r="T15" s="250" t="str">
        <f>IF($R16="","",ROUNDDOWN(MOD($AG15*($R15/$R16),12),0))</f>
        <v/>
      </c>
      <c r="U15" s="252" t="str">
        <f>IF(R16="","",IF( (MOD($AG15*($R15/$R16),12)-$T15)&gt;=0.5,"半",0) )</f>
        <v/>
      </c>
      <c r="V15"/>
      <c r="Z15" s="45"/>
      <c r="AA15" s="45"/>
      <c r="AB15" s="45"/>
      <c r="AC15" s="118"/>
      <c r="AE15" s="307"/>
      <c r="AF15" s="294"/>
      <c r="AG15" s="296">
        <f>IF(OR($AE15&lt;&gt;$AE17,$AE17=""), SUMIF($AE$13:$AE$60,$AE15,$AH$13:$AH$60),"" )</f>
        <v>0</v>
      </c>
      <c r="AH15" s="282" t="e">
        <f>IF(AF15=2,0,L15*12+M15+COUNTIF(N15:N15,"半")*0.5)</f>
        <v>#VALUE!</v>
      </c>
      <c r="AI15" s="283"/>
      <c r="AJ15" s="289" t="str">
        <f>IF(AI15&lt;&gt;"",VLOOKUP(AI15,$AK$13:$AL$16,2),"")</f>
        <v/>
      </c>
      <c r="AK15" s="142" t="s">
        <v>47</v>
      </c>
      <c r="AL15" s="32" t="s">
        <v>16</v>
      </c>
      <c r="AM15" s="39">
        <f>IF(AQ15&gt;=12,DATEDIF(BN15,BQ15,"y")+1,DATEDIF(BN15,BQ15,"y"))</f>
        <v>0</v>
      </c>
      <c r="AN15" s="39">
        <f>IF(AQ15&gt;=12,AQ15-12,AQ15)</f>
        <v>0</v>
      </c>
      <c r="AO15" s="40" t="str">
        <f>IF(AR15&lt;=15,"半",0)</f>
        <v>半</v>
      </c>
      <c r="AP15" s="36">
        <f>DATEDIF(BN15,BQ15,"y")</f>
        <v>0</v>
      </c>
      <c r="AQ15" s="37">
        <f>IF(AR15&gt;=16,DATEDIF(BN15,BQ15,"ym")+1,DATEDIF(BN15,BQ15,"ym"))</f>
        <v>0</v>
      </c>
      <c r="AR15" s="38">
        <f>DATEDIF(BN15,BQ15,"md")</f>
        <v>14</v>
      </c>
      <c r="AS15" s="39" t="e">
        <f>IF(AW15&gt;=12,DATEDIF(BN15,BR15,"y")+1,DATEDIF(BN15,BR15,"y"))</f>
        <v>#NUM!</v>
      </c>
      <c r="AT15" s="39" t="e">
        <f>IF(AW15&gt;=12,AW15-12,AW15)</f>
        <v>#NUM!</v>
      </c>
      <c r="AU15" s="40" t="e">
        <f>IF(AX15&lt;=15,"半",0)</f>
        <v>#NUM!</v>
      </c>
      <c r="AV15" s="36" t="e">
        <f>DATEDIF(BN15,BR15,"y")</f>
        <v>#NUM!</v>
      </c>
      <c r="AW15" s="37" t="e">
        <f>IF(AX15&gt;=16,DATEDIF(BN15,BR15,"ym")+1,DATEDIF(BN15,BR15,"ym"))</f>
        <v>#NUM!</v>
      </c>
      <c r="AX15" s="38" t="e">
        <f>DATEDIF(BN15,BR15,"md")</f>
        <v>#NUM!</v>
      </c>
      <c r="AY15" s="39" t="e">
        <f>IF(BC15&gt;=12,DATEDIF(BO15,BQ15,"y")+1,DATEDIF(BO15,BQ15,"y"))</f>
        <v>#NUM!</v>
      </c>
      <c r="AZ15" s="39" t="e">
        <f>IF(BC15&gt;=12,BC15-12,BC15)</f>
        <v>#NUM!</v>
      </c>
      <c r="BA15" s="40" t="e">
        <f>IF(BD15&lt;=15,"半",0)</f>
        <v>#NUM!</v>
      </c>
      <c r="BB15" s="36" t="e">
        <f>DATEDIF(BO15,BQ15,"y")</f>
        <v>#NUM!</v>
      </c>
      <c r="BC15" s="37" t="e">
        <f>IF(BD15&gt;=16,DATEDIF(BO15,BQ15,"ym")+1,DATEDIF(BO15,BQ15,"ym"))</f>
        <v>#NUM!</v>
      </c>
      <c r="BD15" s="37" t="e">
        <f>DATEDIF(BO15,BQ15,"md")</f>
        <v>#NUM!</v>
      </c>
      <c r="BE15" s="39" t="e">
        <f>IF(BI15&gt;=12,DATEDIF(BO15,BR15,"y")+1,DATEDIF(BO15,BR15,"y"))</f>
        <v>#NUM!</v>
      </c>
      <c r="BF15" s="39" t="e">
        <f>IF(BI15&gt;=12,BI15-12,BI15)</f>
        <v>#NUM!</v>
      </c>
      <c r="BG15" s="40" t="e">
        <f>IF(BJ15&lt;=15,"半",0)</f>
        <v>#NUM!</v>
      </c>
      <c r="BH15" s="36" t="e">
        <f>DATEDIF(BO15,BR15,"y")</f>
        <v>#NUM!</v>
      </c>
      <c r="BI15" s="37" t="e">
        <f>IF(BJ15&gt;=16,DATEDIF(BO15,BR15,"ym")+1,DATEDIF(BO15,BR15,"ym"))</f>
        <v>#NUM!</v>
      </c>
      <c r="BJ15" s="38" t="e">
        <f>DATEDIF(BO15,BR15,"md")</f>
        <v>#NUM!</v>
      </c>
      <c r="BK15" s="37"/>
      <c r="BL15" s="44">
        <f>IF(J16="現在",$AJ$6,J16)</f>
        <v>0</v>
      </c>
      <c r="BM15" s="37">
        <v>1</v>
      </c>
      <c r="BN15" s="46">
        <f>IF(DAY(J15)&lt;=15,J15-DAY(J15)+1,J15-DAY(J15)+16)</f>
        <v>1</v>
      </c>
      <c r="BO15" s="46">
        <f>IF(DAY(BN15)=1,BN15+15,BX15)</f>
        <v>16</v>
      </c>
      <c r="BP15" s="47"/>
      <c r="BQ15" s="115">
        <f>IF(CG15&gt;=16,CE15,IF(J16="現在",$AJ$6-CG15+15,J16-CG15+15))</f>
        <v>15</v>
      </c>
      <c r="BR15" s="48">
        <f>IF(DAY(BQ15)=15,BQ15-DAY(BQ15),BQ15-DAY(BQ15)+15)</f>
        <v>0</v>
      </c>
      <c r="BS15" s="47"/>
      <c r="BT15" s="47"/>
      <c r="BU15" s="45">
        <f>YEAR(J15)</f>
        <v>1900</v>
      </c>
      <c r="BV15" s="49">
        <f>MONTH(J15)+1</f>
        <v>2</v>
      </c>
      <c r="BW15" s="50" t="str">
        <f>CONCATENATE(BU15,"/",BV15,"/",1)</f>
        <v>1900/2/1</v>
      </c>
      <c r="BX15" s="50">
        <f>BW15+1-1</f>
        <v>32</v>
      </c>
      <c r="BY15" s="50">
        <f>BW15-1</f>
        <v>31</v>
      </c>
      <c r="BZ15" s="45">
        <f>DAY(BY15)</f>
        <v>31</v>
      </c>
      <c r="CA15" s="45">
        <f>DAY(J15)</f>
        <v>0</v>
      </c>
      <c r="CB15" s="45">
        <f>YEAR(BL15)</f>
        <v>1900</v>
      </c>
      <c r="CC15" s="49">
        <f>IF(MONTH(BL15)=12,MONTH(BL15)-12+1,MONTH(BL15)+1)</f>
        <v>2</v>
      </c>
      <c r="CD15" s="50" t="str">
        <f>IF(CC15=1,CONCATENATE(CB15+1,"/",CC15,"/",1),CONCATENATE(CB15,"/",CC15,"/",1))</f>
        <v>1900/2/1</v>
      </c>
      <c r="CE15" s="50">
        <f>CD15-1</f>
        <v>31</v>
      </c>
      <c r="CF15" s="45">
        <f>DAY(CE15)</f>
        <v>31</v>
      </c>
      <c r="CG15" s="45">
        <f>DAY(BL15)</f>
        <v>0</v>
      </c>
    </row>
    <row r="16" spans="1:89" ht="12.75" customHeight="1">
      <c r="A16" s="305"/>
      <c r="B16" s="299"/>
      <c r="C16" s="300"/>
      <c r="D16" s="300"/>
      <c r="E16" s="300"/>
      <c r="F16" s="300"/>
      <c r="G16" s="301"/>
      <c r="H16" s="2" t="s">
        <v>21</v>
      </c>
      <c r="I16" s="2"/>
      <c r="J16" s="290"/>
      <c r="K16" s="291"/>
      <c r="L16" s="285"/>
      <c r="M16" s="251"/>
      <c r="N16" s="285"/>
      <c r="O16" s="287"/>
      <c r="P16" s="251"/>
      <c r="Q16" s="298"/>
      <c r="R16" s="102"/>
      <c r="S16" s="264"/>
      <c r="T16" s="251"/>
      <c r="U16" s="253"/>
      <c r="V16"/>
      <c r="Z16" s="45"/>
      <c r="AA16" s="45"/>
      <c r="AB16" s="45"/>
      <c r="AC16" s="118"/>
      <c r="AE16" s="307"/>
      <c r="AF16" s="294"/>
      <c r="AG16" s="296"/>
      <c r="AH16" s="282"/>
      <c r="AI16" s="284"/>
      <c r="AJ16" s="191"/>
      <c r="AK16" s="142" t="s">
        <v>48</v>
      </c>
      <c r="AL16" s="32" t="s">
        <v>15</v>
      </c>
      <c r="AM16" s="39"/>
      <c r="AN16" s="39"/>
      <c r="AO16" s="40"/>
      <c r="AP16" s="36"/>
      <c r="AQ16" s="37"/>
      <c r="AR16" s="38"/>
      <c r="AS16" s="39"/>
      <c r="AT16" s="39"/>
      <c r="AU16" s="40"/>
      <c r="AV16" s="36"/>
      <c r="AW16" s="37"/>
      <c r="AX16" s="38"/>
      <c r="AY16" s="39"/>
      <c r="AZ16" s="39"/>
      <c r="BA16" s="40"/>
      <c r="BB16" s="36"/>
      <c r="BC16" s="37"/>
      <c r="BD16" s="37"/>
      <c r="BE16" s="39"/>
      <c r="BF16" s="39"/>
      <c r="BG16" s="40"/>
      <c r="BH16" s="36"/>
      <c r="BI16" s="37"/>
      <c r="BJ16" s="38"/>
      <c r="BK16" s="37"/>
      <c r="BL16" s="44"/>
      <c r="BM16" s="37"/>
      <c r="BN16" s="46"/>
      <c r="BO16" s="46"/>
      <c r="BP16" s="47"/>
      <c r="BQ16" s="48"/>
      <c r="BR16" s="48"/>
      <c r="BS16" s="47"/>
      <c r="BT16" s="47"/>
      <c r="BV16" s="49"/>
      <c r="BW16" s="50"/>
      <c r="BX16" s="50"/>
      <c r="BY16" s="50"/>
      <c r="CC16" s="49"/>
      <c r="CD16" s="50"/>
      <c r="CE16" s="50"/>
    </row>
    <row r="17" spans="1:85" ht="12.75" customHeight="1">
      <c r="A17" s="265"/>
      <c r="B17" s="267"/>
      <c r="C17" s="268"/>
      <c r="D17" s="268"/>
      <c r="E17" s="268"/>
      <c r="F17" s="268"/>
      <c r="G17" s="269"/>
      <c r="H17" s="1" t="s">
        <v>20</v>
      </c>
      <c r="I17" s="7"/>
      <c r="J17" s="302"/>
      <c r="K17" s="303"/>
      <c r="L17" s="259" t="str">
        <f>IF($J17&lt;&gt;"",IF($AI17="0-",AS17,IF($AI17="+0",AY17,IF($AI17="+-",BE17,AM17))),"")</f>
        <v/>
      </c>
      <c r="M17" s="250" t="str">
        <f>IF($J17&lt;&gt;"",IF($AI17="0-",AT17,IF($AI17="+0",AZ17,IF($AI17="+-",BF17,AN17))),"")</f>
        <v/>
      </c>
      <c r="N17" s="259" t="str">
        <f>IF($J17&lt;&gt;"",IF($AI17="0-",AU17,IF($AI17="+0",BA17,IF($AI17="+-",BG17,AO17))),"")</f>
        <v/>
      </c>
      <c r="O17" s="286" t="str">
        <f>IF($R18="","",ROUNDDOWN($AG17/12,0))</f>
        <v/>
      </c>
      <c r="P17" s="250" t="str">
        <f>IF($R18="","",ROUNDDOWN(MOD($AG17,12),0))</f>
        <v/>
      </c>
      <c r="Q17" s="297" t="str">
        <f>IF($R18="","", IF( (MOD($AG17,12)-$P17)&gt;=0.5,"半",0))</f>
        <v/>
      </c>
      <c r="R17" s="101"/>
      <c r="S17" s="263" t="str">
        <f>IF($R18="","",ROUNDDOWN($AG17*($R17/$R18)/12,0))</f>
        <v/>
      </c>
      <c r="T17" s="250" t="str">
        <f>IF($R18="","",ROUNDDOWN(MOD($AG17*($R17/$R18),12),0))</f>
        <v/>
      </c>
      <c r="U17" s="252" t="str">
        <f>IF(R18="","",IF( (MOD($AG17*($R17/$R18),12)-$T17)&gt;=0.5,"半",0) )</f>
        <v/>
      </c>
      <c r="V17"/>
      <c r="Z17" s="45"/>
      <c r="AA17" s="45"/>
      <c r="AB17" s="45"/>
      <c r="AC17" s="118"/>
      <c r="AE17" s="307"/>
      <c r="AF17" s="294"/>
      <c r="AG17" s="296">
        <f>IF(OR($AE17&lt;&gt;$AE19,$AE19=""), SUMIF($AE$13:$AE$60,$AE17,$AH$13:$AH$60),"" )</f>
        <v>0</v>
      </c>
      <c r="AH17" s="282" t="e">
        <f>IF(AF17=2,0,L17*12+M17+COUNTIF(N17:N17,"半")*0.5)</f>
        <v>#VALUE!</v>
      </c>
      <c r="AI17" s="283"/>
      <c r="AJ17" s="289" t="str">
        <f>IF(AI17&lt;&gt;"",VLOOKUP(AI17,$AK$13:$AL$16,2),"")</f>
        <v/>
      </c>
      <c r="AK17" s="12"/>
      <c r="AL17" s="12"/>
      <c r="AM17" s="39">
        <f>IF(AQ17&gt;=12,DATEDIF(BN17,BQ17,"y")+1,DATEDIF(BN17,BQ17,"y"))</f>
        <v>0</v>
      </c>
      <c r="AN17" s="39">
        <f>IF(AQ17&gt;=12,AQ17-12,AQ17)</f>
        <v>0</v>
      </c>
      <c r="AO17" s="40" t="str">
        <f>IF(AR17&lt;=15,"半",0)</f>
        <v>半</v>
      </c>
      <c r="AP17" s="36">
        <f>DATEDIF(BN17,BQ17,"y")</f>
        <v>0</v>
      </c>
      <c r="AQ17" s="37">
        <f>IF(AR17&gt;=16,DATEDIF(BN17,BQ17,"ym")+1,DATEDIF(BN17,BQ17,"ym"))</f>
        <v>0</v>
      </c>
      <c r="AR17" s="38">
        <f>DATEDIF(BN17,BQ17,"md")</f>
        <v>14</v>
      </c>
      <c r="AS17" s="39" t="e">
        <f>IF(AW17&gt;=12,DATEDIF(BN17,BR17,"y")+1,DATEDIF(BN17,BR17,"y"))</f>
        <v>#NUM!</v>
      </c>
      <c r="AT17" s="39" t="e">
        <f>IF(AW17&gt;=12,AW17-12,AW17)</f>
        <v>#NUM!</v>
      </c>
      <c r="AU17" s="40" t="e">
        <f>IF(AX17&lt;=15,"半",0)</f>
        <v>#NUM!</v>
      </c>
      <c r="AV17" s="36" t="e">
        <f>DATEDIF(BN17,BR17,"y")</f>
        <v>#NUM!</v>
      </c>
      <c r="AW17" s="37" t="e">
        <f>IF(AX17&gt;=16,DATEDIF(BN17,BR17,"ym")+1,DATEDIF(BN17,BR17,"ym"))</f>
        <v>#NUM!</v>
      </c>
      <c r="AX17" s="38" t="e">
        <f>DATEDIF(BN17,BR17,"md")</f>
        <v>#NUM!</v>
      </c>
      <c r="AY17" s="39" t="e">
        <f>IF(BC17&gt;=12,DATEDIF(BO17,BQ17,"y")+1,DATEDIF(BO17,BQ17,"y"))</f>
        <v>#NUM!</v>
      </c>
      <c r="AZ17" s="39" t="e">
        <f>IF(BC17&gt;=12,BC17-12,BC17)</f>
        <v>#NUM!</v>
      </c>
      <c r="BA17" s="40" t="e">
        <f>IF(BD17&lt;=15,"半",0)</f>
        <v>#NUM!</v>
      </c>
      <c r="BB17" s="36" t="e">
        <f>DATEDIF(BO17,BQ17,"y")</f>
        <v>#NUM!</v>
      </c>
      <c r="BC17" s="37" t="e">
        <f>IF(BD17&gt;=16,DATEDIF(BO17,BQ17,"ym")+1,DATEDIF(BO17,BQ17,"ym"))</f>
        <v>#NUM!</v>
      </c>
      <c r="BD17" s="37" t="e">
        <f>DATEDIF(BO17,BQ17,"md")</f>
        <v>#NUM!</v>
      </c>
      <c r="BE17" s="39" t="e">
        <f>IF(BI17&gt;=12,DATEDIF(BO17,BR17,"y")+1,DATEDIF(BO17,BR17,"y"))</f>
        <v>#NUM!</v>
      </c>
      <c r="BF17" s="39" t="e">
        <f>IF(BI17&gt;=12,BI17-12,BI17)</f>
        <v>#NUM!</v>
      </c>
      <c r="BG17" s="40" t="e">
        <f>IF(BJ17&lt;=15,"半",0)</f>
        <v>#NUM!</v>
      </c>
      <c r="BH17" s="36" t="e">
        <f>DATEDIF(BO17,BR17,"y")</f>
        <v>#NUM!</v>
      </c>
      <c r="BI17" s="37" t="e">
        <f>IF(BJ17&gt;=16,DATEDIF(BO17,BR17,"ym")+1,DATEDIF(BO17,BR17,"ym"))</f>
        <v>#NUM!</v>
      </c>
      <c r="BJ17" s="38" t="e">
        <f>DATEDIF(BO17,BR17,"md")</f>
        <v>#NUM!</v>
      </c>
      <c r="BK17" s="37"/>
      <c r="BL17" s="44">
        <f>IF(J18="現在",$AJ$6,J18)</f>
        <v>0</v>
      </c>
      <c r="BM17" s="37">
        <v>2</v>
      </c>
      <c r="BN17" s="46">
        <f>IF(DAY(J17)&lt;=15,J17-DAY(J17)+1,J17-DAY(J17)+16)</f>
        <v>1</v>
      </c>
      <c r="BO17" s="46">
        <f>IF(DAY(BN17)=1,BN17+15,BX17)</f>
        <v>16</v>
      </c>
      <c r="BP17" s="47"/>
      <c r="BQ17" s="115">
        <f>IF(CG17&gt;=16,CE17,IF(J18="現在",$AJ$6-CG17+15,J18-CG17+15))</f>
        <v>15</v>
      </c>
      <c r="BR17" s="48">
        <f>IF(DAY(BQ17)=15,BQ17-DAY(BQ17),BQ17-DAY(BQ17)+15)</f>
        <v>0</v>
      </c>
      <c r="BS17" s="47"/>
      <c r="BT17" s="47"/>
      <c r="BU17" s="45">
        <f>YEAR(J17)</f>
        <v>1900</v>
      </c>
      <c r="BV17" s="49">
        <f>MONTH(J17)+1</f>
        <v>2</v>
      </c>
      <c r="BW17" s="50" t="str">
        <f>CONCATENATE(BU17,"/",BV17,"/",1)</f>
        <v>1900/2/1</v>
      </c>
      <c r="BX17" s="50">
        <f>BW17+1-1</f>
        <v>32</v>
      </c>
      <c r="BY17" s="50">
        <f>BW17-1</f>
        <v>31</v>
      </c>
      <c r="BZ17" s="45">
        <f>DAY(BY17)</f>
        <v>31</v>
      </c>
      <c r="CA17" s="45">
        <f>DAY(J17)</f>
        <v>0</v>
      </c>
      <c r="CB17" s="45">
        <f>YEAR(BL17)</f>
        <v>1900</v>
      </c>
      <c r="CC17" s="49">
        <f>IF(MONTH(BL17)=12,MONTH(BL17)-12+1,MONTH(BL17)+1)</f>
        <v>2</v>
      </c>
      <c r="CD17" s="50" t="str">
        <f>IF(CC17=1,CONCATENATE(CB17+1,"/",CC17,"/",1),CONCATENATE(CB17,"/",CC17,"/",1))</f>
        <v>1900/2/1</v>
      </c>
      <c r="CE17" s="50">
        <f>CD17-1</f>
        <v>31</v>
      </c>
      <c r="CF17" s="45">
        <f>DAY(CE17)</f>
        <v>31</v>
      </c>
      <c r="CG17" s="45">
        <f>DAY(BL17)</f>
        <v>0</v>
      </c>
    </row>
    <row r="18" spans="1:85" ht="12.75" customHeight="1">
      <c r="A18" s="305"/>
      <c r="B18" s="299"/>
      <c r="C18" s="300"/>
      <c r="D18" s="300"/>
      <c r="E18" s="300"/>
      <c r="F18" s="300"/>
      <c r="G18" s="301"/>
      <c r="H18" s="2" t="s">
        <v>21</v>
      </c>
      <c r="I18" s="2"/>
      <c r="J18" s="290"/>
      <c r="K18" s="291"/>
      <c r="L18" s="285"/>
      <c r="M18" s="251"/>
      <c r="N18" s="285"/>
      <c r="O18" s="287"/>
      <c r="P18" s="251"/>
      <c r="Q18" s="298"/>
      <c r="R18" s="102"/>
      <c r="S18" s="264"/>
      <c r="T18" s="251"/>
      <c r="U18" s="253"/>
      <c r="V18"/>
      <c r="Z18" s="45"/>
      <c r="AA18" s="45"/>
      <c r="AB18" s="45"/>
      <c r="AC18" s="118"/>
      <c r="AE18" s="307"/>
      <c r="AF18" s="294"/>
      <c r="AG18" s="296"/>
      <c r="AH18" s="282"/>
      <c r="AI18" s="283"/>
      <c r="AJ18" s="191"/>
      <c r="AK18"/>
      <c r="AL18"/>
      <c r="AM18" s="39"/>
      <c r="AN18" s="39"/>
      <c r="AO18" s="40"/>
      <c r="AP18" s="36"/>
      <c r="AQ18" s="37"/>
      <c r="AR18" s="38"/>
      <c r="AS18" s="39"/>
      <c r="AT18" s="39"/>
      <c r="AU18" s="40"/>
      <c r="AV18" s="36"/>
      <c r="AW18" s="37"/>
      <c r="AX18" s="38"/>
      <c r="AY18" s="39"/>
      <c r="AZ18" s="39"/>
      <c r="BA18" s="40"/>
      <c r="BB18" s="36"/>
      <c r="BC18" s="37"/>
      <c r="BD18" s="37"/>
      <c r="BE18" s="39"/>
      <c r="BF18" s="39"/>
      <c r="BG18" s="40"/>
      <c r="BH18" s="36"/>
      <c r="BI18" s="37"/>
      <c r="BJ18" s="38"/>
      <c r="BK18" s="37"/>
      <c r="BL18" s="44"/>
      <c r="BM18" s="37"/>
      <c r="BN18" s="46"/>
      <c r="BO18" s="46"/>
      <c r="BP18" s="47"/>
      <c r="BQ18" s="48"/>
      <c r="BR18" s="48"/>
      <c r="BS18" s="47"/>
      <c r="BT18" s="47"/>
      <c r="BV18" s="49"/>
      <c r="BW18" s="50"/>
      <c r="BX18" s="50"/>
      <c r="BY18" s="50"/>
      <c r="CC18" s="49"/>
      <c r="CD18" s="50"/>
      <c r="CE18" s="50"/>
    </row>
    <row r="19" spans="1:85" ht="12.75" customHeight="1">
      <c r="A19" s="265"/>
      <c r="B19" s="267"/>
      <c r="C19" s="268"/>
      <c r="D19" s="268"/>
      <c r="E19" s="268"/>
      <c r="F19" s="268"/>
      <c r="G19" s="269"/>
      <c r="H19" s="1" t="s">
        <v>20</v>
      </c>
      <c r="I19" s="7"/>
      <c r="J19" s="302"/>
      <c r="K19" s="303"/>
      <c r="L19" s="259" t="str">
        <f>IF($J19&lt;&gt;"",IF($AI19="0-",AS19,IF($AI19="+0",AY19,IF($AI19="+-",BE19,AM19))),"")</f>
        <v/>
      </c>
      <c r="M19" s="250" t="str">
        <f>IF($J19&lt;&gt;"",IF($AI19="0-",AT19,IF($AI19="+0",AZ19,IF($AI19="+-",BF19,AN19))),"")</f>
        <v/>
      </c>
      <c r="N19" s="259" t="str">
        <f>IF($J19&lt;&gt;"",IF($AI19="0-",AU19,IF($AI19="+0",BA19,IF($AI19="+-",BG19,AO19))),"")</f>
        <v/>
      </c>
      <c r="O19" s="286" t="str">
        <f>IF($R20="","",ROUNDDOWN($AG19/12,0))</f>
        <v/>
      </c>
      <c r="P19" s="250" t="str">
        <f>IF($R20="","",ROUNDDOWN(MOD($AG19,12),0))</f>
        <v/>
      </c>
      <c r="Q19" s="297" t="str">
        <f>IF($R20="","", IF( (MOD($AG19,12)-$P19)&gt;=0.5,"半",0))</f>
        <v/>
      </c>
      <c r="R19" s="101"/>
      <c r="S19" s="263" t="str">
        <f>IF($R20="","",ROUNDDOWN($AG19*($R19/$R20)/12,0))</f>
        <v/>
      </c>
      <c r="T19" s="250" t="str">
        <f>IF($R20="","",ROUNDDOWN(MOD($AG19*($R19/$R20),12),0))</f>
        <v/>
      </c>
      <c r="U19" s="252" t="str">
        <f>IF(R20="","",IF( (MOD($AG19*($R19/$R20),12)-$T19)&gt;=0.5,"半",0) )</f>
        <v/>
      </c>
      <c r="V19"/>
      <c r="Z19" s="45"/>
      <c r="AA19" s="45"/>
      <c r="AB19" s="45"/>
      <c r="AC19" s="118"/>
      <c r="AE19" s="307"/>
      <c r="AF19" s="294"/>
      <c r="AG19" s="296">
        <f>IF(OR($AE19&lt;&gt;$AE21,$AE21=""), SUMIF($AE$13:$AE$60,$AE19,$AH$13:$AH$60),"" )</f>
        <v>0</v>
      </c>
      <c r="AH19" s="282" t="e">
        <f>IF(AF19=2,0,L19*12+M19+COUNTIF(N19:N19,"半")*0.5)</f>
        <v>#VALUE!</v>
      </c>
      <c r="AI19" s="283"/>
      <c r="AJ19" s="289" t="str">
        <f>IF(AI19&lt;&gt;"",VLOOKUP(AI19,$AK$13:$AL$16,2),"")</f>
        <v/>
      </c>
      <c r="AK19"/>
      <c r="AL19"/>
      <c r="AM19" s="39">
        <f>IF(AQ19&gt;=12,DATEDIF(BN19,BQ19,"y")+1,DATEDIF(BN19,BQ19,"y"))</f>
        <v>0</v>
      </c>
      <c r="AN19" s="39">
        <f>IF(AQ19&gt;=12,AQ19-12,AQ19)</f>
        <v>0</v>
      </c>
      <c r="AO19" s="40" t="str">
        <f>IF(AR19&lt;=15,"半",0)</f>
        <v>半</v>
      </c>
      <c r="AP19" s="53">
        <f>DATEDIF(BN19,BQ19,"y")</f>
        <v>0</v>
      </c>
      <c r="AQ19" s="54">
        <f>IF(AR19&gt;=16,DATEDIF(BN19,BQ19,"ym")+1,DATEDIF(BN19,BQ19,"ym"))</f>
        <v>0</v>
      </c>
      <c r="AR19" s="55">
        <f>DATEDIF(BN19,BQ19,"md")</f>
        <v>14</v>
      </c>
      <c r="AS19" s="39" t="e">
        <f>IF(AW19&gt;=12,DATEDIF(BN19,BR19,"y")+1,DATEDIF(BN19,BR19,"y"))</f>
        <v>#NUM!</v>
      </c>
      <c r="AT19" s="39" t="e">
        <f>IF(AW19&gt;=12,AW19-12,AW19)</f>
        <v>#NUM!</v>
      </c>
      <c r="AU19" s="40" t="e">
        <f>IF(AX19&lt;=15,"半",0)</f>
        <v>#NUM!</v>
      </c>
      <c r="AV19" s="53" t="e">
        <f>DATEDIF(BN19,BR19,"y")</f>
        <v>#NUM!</v>
      </c>
      <c r="AW19" s="54" t="e">
        <f>IF(AX19&gt;=16,DATEDIF(BN19,BR19,"ym")+1,DATEDIF(BN19,BR19,"ym"))</f>
        <v>#NUM!</v>
      </c>
      <c r="AX19" s="55" t="e">
        <f>DATEDIF(BN19,BR19,"md")</f>
        <v>#NUM!</v>
      </c>
      <c r="AY19" s="39" t="e">
        <f>IF(BC19&gt;=12,DATEDIF(BO19,BQ19,"y")+1,DATEDIF(BO19,BQ19,"y"))</f>
        <v>#NUM!</v>
      </c>
      <c r="AZ19" s="39" t="e">
        <f>IF(BC19&gt;=12,BC19-12,BC19)</f>
        <v>#NUM!</v>
      </c>
      <c r="BA19" s="40" t="e">
        <f>IF(BD19&lt;=15,"半",0)</f>
        <v>#NUM!</v>
      </c>
      <c r="BB19" s="53" t="e">
        <f>DATEDIF(BO19,BQ19,"y")</f>
        <v>#NUM!</v>
      </c>
      <c r="BC19" s="54" t="e">
        <f>IF(BD19&gt;=16,DATEDIF(BO19,BQ19,"ym")+1,DATEDIF(BO19,BQ19,"ym"))</f>
        <v>#NUM!</v>
      </c>
      <c r="BD19" s="54" t="e">
        <f>DATEDIF(BO19,BQ19,"md")</f>
        <v>#NUM!</v>
      </c>
      <c r="BE19" s="39" t="e">
        <f>IF(BI19&gt;=12,DATEDIF(BO19,BR19,"y")+1,DATEDIF(BO19,BR19,"y"))</f>
        <v>#NUM!</v>
      </c>
      <c r="BF19" s="39" t="e">
        <f>IF(BI19&gt;=12,BI19-12,BI19)</f>
        <v>#NUM!</v>
      </c>
      <c r="BG19" s="40" t="e">
        <f>IF(BJ19&lt;=15,"半",0)</f>
        <v>#NUM!</v>
      </c>
      <c r="BH19" s="53" t="e">
        <f>DATEDIF(BO19,BR19,"y")</f>
        <v>#NUM!</v>
      </c>
      <c r="BI19" s="54" t="e">
        <f>IF(BJ19&gt;=16,DATEDIF(BO19,BR19,"ym")+1,DATEDIF(BO19,BR19,"ym"))</f>
        <v>#NUM!</v>
      </c>
      <c r="BJ19" s="55" t="e">
        <f>DATEDIF(BO19,BR19,"md")</f>
        <v>#NUM!</v>
      </c>
      <c r="BK19" s="37"/>
      <c r="BL19" s="44">
        <f>IF(J20="現在",$AJ$6,J20)</f>
        <v>0</v>
      </c>
      <c r="BM19" s="37">
        <v>0</v>
      </c>
      <c r="BN19" s="46">
        <f>IF(DAY(J19)&lt;=15,J19-DAY(J19)+1,J19-DAY(J19)+16)</f>
        <v>1</v>
      </c>
      <c r="BO19" s="46">
        <f>IF(DAY(BN19)=1,BN19+15,BX19)</f>
        <v>16</v>
      </c>
      <c r="BP19" s="47"/>
      <c r="BQ19" s="115">
        <f>IF(CG19&gt;=16,CE19,IF(J20="現在",$AJ$6-CG19+15,J20-CG19+15))</f>
        <v>15</v>
      </c>
      <c r="BR19" s="48">
        <f>IF(DAY(BQ19)=15,BQ19-DAY(BQ19),BQ19-DAY(BQ19)+15)</f>
        <v>0</v>
      </c>
      <c r="BS19" s="47"/>
      <c r="BT19" s="47"/>
      <c r="BU19" s="45">
        <f>YEAR(J19)</f>
        <v>1900</v>
      </c>
      <c r="BV19" s="49">
        <f>MONTH(J19)+1</f>
        <v>2</v>
      </c>
      <c r="BW19" s="50" t="str">
        <f>CONCATENATE(BU19,"/",BV19,"/",1)</f>
        <v>1900/2/1</v>
      </c>
      <c r="BX19" s="50">
        <f>BW19+1-1</f>
        <v>32</v>
      </c>
      <c r="BY19" s="50">
        <f>BW19-1</f>
        <v>31</v>
      </c>
      <c r="BZ19" s="45">
        <f>DAY(BY19)</f>
        <v>31</v>
      </c>
      <c r="CA19" s="45">
        <f>DAY(J19)</f>
        <v>0</v>
      </c>
      <c r="CB19" s="45">
        <f>YEAR(BL19)</f>
        <v>1900</v>
      </c>
      <c r="CC19" s="49">
        <f>IF(MONTH(BL19)=12,MONTH(BL19)-12+1,MONTH(BL19)+1)</f>
        <v>2</v>
      </c>
      <c r="CD19" s="50" t="str">
        <f>IF(CC19=1,CONCATENATE(CB19+1,"/",CC19,"/",1),CONCATENATE(CB19,"/",CC19,"/",1))</f>
        <v>1900/2/1</v>
      </c>
      <c r="CE19" s="50">
        <f>CD19-1</f>
        <v>31</v>
      </c>
      <c r="CF19" s="45">
        <f>DAY(CE19)</f>
        <v>31</v>
      </c>
      <c r="CG19" s="45">
        <f>DAY(BL19)</f>
        <v>0</v>
      </c>
    </row>
    <row r="20" spans="1:85" ht="12.75" customHeight="1">
      <c r="A20" s="305"/>
      <c r="B20" s="299"/>
      <c r="C20" s="300"/>
      <c r="D20" s="300"/>
      <c r="E20" s="300"/>
      <c r="F20" s="300"/>
      <c r="G20" s="301"/>
      <c r="H20" s="2" t="s">
        <v>21</v>
      </c>
      <c r="I20" s="2"/>
      <c r="J20" s="290"/>
      <c r="K20" s="291"/>
      <c r="L20" s="285"/>
      <c r="M20" s="251"/>
      <c r="N20" s="285"/>
      <c r="O20" s="287"/>
      <c r="P20" s="251"/>
      <c r="Q20" s="298"/>
      <c r="R20" s="102"/>
      <c r="S20" s="264"/>
      <c r="T20" s="251"/>
      <c r="U20" s="253"/>
      <c r="V20"/>
      <c r="Z20" s="45"/>
      <c r="AA20" s="45"/>
      <c r="AB20" s="45"/>
      <c r="AC20" s="118"/>
      <c r="AE20" s="307"/>
      <c r="AF20" s="294"/>
      <c r="AG20" s="296"/>
      <c r="AH20" s="282"/>
      <c r="AI20" s="284"/>
      <c r="AJ20" s="191"/>
      <c r="AK20"/>
      <c r="AL20"/>
      <c r="AM20" s="34"/>
      <c r="AN20" s="34"/>
      <c r="AO20" s="35"/>
      <c r="AP20" s="36"/>
      <c r="AQ20" s="37"/>
      <c r="AR20" s="38"/>
      <c r="AS20" s="39"/>
      <c r="AT20" s="39"/>
      <c r="AU20" s="40"/>
      <c r="AV20" s="36"/>
      <c r="AW20" s="37"/>
      <c r="AX20" s="38"/>
      <c r="AY20" s="39"/>
      <c r="AZ20" s="39"/>
      <c r="BA20" s="40"/>
      <c r="BB20" s="36"/>
      <c r="BC20" s="37"/>
      <c r="BD20" s="37"/>
      <c r="BE20" s="39"/>
      <c r="BF20" s="39"/>
      <c r="BG20" s="40"/>
      <c r="BH20" s="36"/>
      <c r="BI20" s="37"/>
      <c r="BJ20" s="38"/>
      <c r="BK20" s="37"/>
      <c r="BL20" s="44"/>
      <c r="BM20" s="37"/>
      <c r="BN20" s="46"/>
      <c r="BO20" s="46"/>
      <c r="BP20" s="47"/>
      <c r="BQ20" s="48"/>
      <c r="BR20" s="48"/>
      <c r="BS20" s="47"/>
      <c r="BT20" s="47"/>
      <c r="BV20" s="49"/>
      <c r="BW20" s="50"/>
      <c r="BX20" s="50"/>
      <c r="BY20" s="50"/>
      <c r="CC20" s="49"/>
      <c r="CD20" s="50"/>
      <c r="CE20" s="50"/>
    </row>
    <row r="21" spans="1:85" ht="12.75" customHeight="1">
      <c r="A21" s="265"/>
      <c r="B21" s="267"/>
      <c r="C21" s="268"/>
      <c r="D21" s="268"/>
      <c r="E21" s="268"/>
      <c r="F21" s="268"/>
      <c r="G21" s="269"/>
      <c r="H21" s="1" t="s">
        <v>20</v>
      </c>
      <c r="I21" s="7"/>
      <c r="J21" s="302"/>
      <c r="K21" s="303"/>
      <c r="L21" s="259" t="str">
        <f>IF($J21&lt;&gt;"",IF($AI21="0-",AS21,IF($AI21="+0",AY21,IF($AI21="+-",BE21,AM21))),"")</f>
        <v/>
      </c>
      <c r="M21" s="250" t="str">
        <f>IF($J21&lt;&gt;"",IF($AI21="0-",AT21,IF($AI21="+0",AZ21,IF($AI21="+-",BF21,AN21))),"")</f>
        <v/>
      </c>
      <c r="N21" s="259" t="str">
        <f>IF($J21&lt;&gt;"",IF($AI21="0-",AU21,IF($AI21="+0",BA21,IF($AI21="+-",BG21,AO21))),"")</f>
        <v/>
      </c>
      <c r="O21" s="286" t="str">
        <f>IF($R22="","",ROUNDDOWN($AG21/12,0))</f>
        <v/>
      </c>
      <c r="P21" s="250" t="str">
        <f>IF($R22="","",ROUNDDOWN(MOD($AG21,12),0))</f>
        <v/>
      </c>
      <c r="Q21" s="297" t="str">
        <f>IF($R22="","", IF( (MOD($AG21,12)-$P21)&gt;=0.5,"半",0))</f>
        <v/>
      </c>
      <c r="R21" s="101"/>
      <c r="S21" s="263" t="str">
        <f>IF($R22="","",ROUNDDOWN($AG21*($R21/$R22)/12,0))</f>
        <v/>
      </c>
      <c r="T21" s="250" t="str">
        <f>IF($R22="","",ROUNDDOWN(MOD($AG21*($R21/$R22),12),0))</f>
        <v/>
      </c>
      <c r="U21" s="252" t="str">
        <f>IF(R22="","",IF( (MOD($AG21*($R21/$R22),12)-$T21)&gt;=0.5,"半",0) )</f>
        <v/>
      </c>
      <c r="V21"/>
      <c r="Z21" s="45"/>
      <c r="AA21" s="45"/>
      <c r="AB21" s="45"/>
      <c r="AC21" s="118"/>
      <c r="AE21" s="307"/>
      <c r="AF21" s="294"/>
      <c r="AG21" s="296">
        <f>IF(OR($AE21&lt;&gt;$AE23,$AE23=""), SUMIF($AE$13:$AE$60,$AE21,$AH$13:$AH$60),"" )</f>
        <v>0</v>
      </c>
      <c r="AH21" s="282" t="e">
        <f>IF(AF21=2,0,L21*12+M21+COUNTIF(N21:N21,"半")*0.5)</f>
        <v>#VALUE!</v>
      </c>
      <c r="AI21" s="283"/>
      <c r="AJ21" s="289" t="str">
        <f>IF(AI21&lt;&gt;"",VLOOKUP(AI21,$AK$13:$AL$16,2),"")</f>
        <v/>
      </c>
      <c r="AK21"/>
      <c r="AL21"/>
      <c r="AM21" s="34">
        <f>IF(AQ21&gt;=12,DATEDIF(BN21,BQ21,"y")+1,DATEDIF(BN21,BQ21,"y"))</f>
        <v>0</v>
      </c>
      <c r="AN21" s="34">
        <f>IF(AQ21&gt;=12,AQ21-12,AQ21)</f>
        <v>0</v>
      </c>
      <c r="AO21" s="35" t="str">
        <f>IF(AR21&lt;=15,"半",0)</f>
        <v>半</v>
      </c>
      <c r="AP21" s="36">
        <f>DATEDIF(BN21,BQ21,"y")</f>
        <v>0</v>
      </c>
      <c r="AQ21" s="37">
        <f>IF(AR21&gt;=16,DATEDIF(BN21,BQ21,"ym")+1,DATEDIF(BN21,BQ21,"ym"))</f>
        <v>0</v>
      </c>
      <c r="AR21" s="38">
        <f>DATEDIF(BN21,BQ21,"md")</f>
        <v>14</v>
      </c>
      <c r="AS21" s="39" t="e">
        <f>IF(AW21&gt;=12,DATEDIF(BN21,BR21,"y")+1,DATEDIF(BN21,BR21,"y"))</f>
        <v>#NUM!</v>
      </c>
      <c r="AT21" s="39" t="e">
        <f>IF(AW21&gt;=12,AW21-12,AW21)</f>
        <v>#NUM!</v>
      </c>
      <c r="AU21" s="40" t="e">
        <f>IF(AX21&lt;=15,"半",0)</f>
        <v>#NUM!</v>
      </c>
      <c r="AV21" s="41" t="e">
        <f>DATEDIF(BN21,BR21,"y")</f>
        <v>#NUM!</v>
      </c>
      <c r="AW21" s="42" t="e">
        <f>IF(AX21&gt;=16,DATEDIF(BN21,BR21,"ym")+1,DATEDIF(BN21,BR21,"ym"))</f>
        <v>#NUM!</v>
      </c>
      <c r="AX21" s="43" t="e">
        <f>DATEDIF(BN21,BR21,"md")</f>
        <v>#NUM!</v>
      </c>
      <c r="AY21" s="39" t="e">
        <f>IF(BC21&gt;=12,DATEDIF(BO21,BQ21,"y")+1,DATEDIF(BO21,BQ21,"y"))</f>
        <v>#NUM!</v>
      </c>
      <c r="AZ21" s="39" t="e">
        <f>IF(BC21&gt;=12,BC21-12,BC21)</f>
        <v>#NUM!</v>
      </c>
      <c r="BA21" s="40" t="e">
        <f>IF(BD21&lt;=15,"半",0)</f>
        <v>#NUM!</v>
      </c>
      <c r="BB21" s="41" t="e">
        <f>DATEDIF(BO21,BQ21,"y")</f>
        <v>#NUM!</v>
      </c>
      <c r="BC21" s="42" t="e">
        <f>IF(BD21&gt;=16,DATEDIF(BO21,BQ21,"ym")+1,DATEDIF(BO21,BQ21,"ym"))</f>
        <v>#NUM!</v>
      </c>
      <c r="BD21" s="42" t="e">
        <f>DATEDIF(BO21,BQ21,"md")</f>
        <v>#NUM!</v>
      </c>
      <c r="BE21" s="39" t="e">
        <f>IF(BI21&gt;=12,DATEDIF(BO21,BR21,"y")+1,DATEDIF(BO21,BR21,"y"))</f>
        <v>#NUM!</v>
      </c>
      <c r="BF21" s="39" t="e">
        <f>IF(BI21&gt;=12,BI21-12,BI21)</f>
        <v>#NUM!</v>
      </c>
      <c r="BG21" s="40" t="e">
        <f>IF(BJ21&lt;=15,"半",0)</f>
        <v>#NUM!</v>
      </c>
      <c r="BH21" s="41" t="e">
        <f>DATEDIF(BO21,BR21,"y")</f>
        <v>#NUM!</v>
      </c>
      <c r="BI21" s="42" t="e">
        <f>IF(BJ21&gt;=16,DATEDIF(BO21,BR21,"ym")+1,DATEDIF(BO21,BR21,"ym"))</f>
        <v>#NUM!</v>
      </c>
      <c r="BJ21" s="43" t="e">
        <f>DATEDIF(BO21,BR21,"md")</f>
        <v>#NUM!</v>
      </c>
      <c r="BK21" s="37"/>
      <c r="BL21" s="44">
        <f>IF(J22="現在",$AJ$6,J22)</f>
        <v>0</v>
      </c>
      <c r="BM21" s="45">
        <v>0</v>
      </c>
      <c r="BN21" s="46">
        <f>IF(DAY(J21)&lt;=15,J21-DAY(J21)+1,J21-DAY(J21)+16)</f>
        <v>1</v>
      </c>
      <c r="BO21" s="46">
        <f>IF(DAY(BN21)=1,BN21+15,BX21)</f>
        <v>16</v>
      </c>
      <c r="BP21" s="47"/>
      <c r="BQ21" s="115">
        <f>IF(CG21&gt;=16,CE21,IF(J22="現在",$AJ$6-CG21+15,J22-CG21+15))</f>
        <v>15</v>
      </c>
      <c r="BR21" s="48">
        <f>IF(DAY(BQ21)=15,BQ21-DAY(BQ21),BQ21-DAY(BQ21)+15)</f>
        <v>0</v>
      </c>
      <c r="BS21" s="47"/>
      <c r="BT21" s="47"/>
      <c r="BU21" s="45">
        <f>YEAR(J21)</f>
        <v>1900</v>
      </c>
      <c r="BV21" s="49">
        <f>MONTH(J21)+1</f>
        <v>2</v>
      </c>
      <c r="BW21" s="50" t="str">
        <f>CONCATENATE(BU21,"/",BV21,"/",1)</f>
        <v>1900/2/1</v>
      </c>
      <c r="BX21" s="50">
        <f>BW21+1-1</f>
        <v>32</v>
      </c>
      <c r="BY21" s="50">
        <f>BW21-1</f>
        <v>31</v>
      </c>
      <c r="BZ21" s="45">
        <f>DAY(BY21)</f>
        <v>31</v>
      </c>
      <c r="CA21" s="45">
        <f>DAY(J21)</f>
        <v>0</v>
      </c>
      <c r="CB21" s="45">
        <f>YEAR(BL21)</f>
        <v>1900</v>
      </c>
      <c r="CC21" s="49">
        <f>IF(MONTH(BL21)=12,MONTH(BL21)-12+1,MONTH(BL21)+1)</f>
        <v>2</v>
      </c>
      <c r="CD21" s="50" t="str">
        <f>IF(CC21=1,CONCATENATE(CB21+1,"/",CC21,"/",1),CONCATENATE(CB21,"/",CC21,"/",1))</f>
        <v>1900/2/1</v>
      </c>
      <c r="CE21" s="50">
        <f>CD21-1</f>
        <v>31</v>
      </c>
      <c r="CF21" s="45">
        <f>DAY(CE21)</f>
        <v>31</v>
      </c>
      <c r="CG21" s="45">
        <f>DAY(BL21)</f>
        <v>0</v>
      </c>
    </row>
    <row r="22" spans="1:85" ht="12.75" customHeight="1">
      <c r="A22" s="305"/>
      <c r="B22" s="299"/>
      <c r="C22" s="300"/>
      <c r="D22" s="300"/>
      <c r="E22" s="300"/>
      <c r="F22" s="300"/>
      <c r="G22" s="301"/>
      <c r="H22" s="2" t="s">
        <v>21</v>
      </c>
      <c r="I22" s="2"/>
      <c r="J22" s="290"/>
      <c r="K22" s="291"/>
      <c r="L22" s="285"/>
      <c r="M22" s="251"/>
      <c r="N22" s="285"/>
      <c r="O22" s="287"/>
      <c r="P22" s="251"/>
      <c r="Q22" s="298"/>
      <c r="R22" s="102"/>
      <c r="S22" s="264"/>
      <c r="T22" s="251"/>
      <c r="U22" s="253"/>
      <c r="V22"/>
      <c r="Z22" s="45"/>
      <c r="AA22" s="45"/>
      <c r="AB22" s="45"/>
      <c r="AC22" s="118"/>
      <c r="AE22" s="307"/>
      <c r="AF22" s="294"/>
      <c r="AG22" s="296"/>
      <c r="AH22" s="282"/>
      <c r="AI22" s="284"/>
      <c r="AJ22" s="191"/>
      <c r="AK22"/>
      <c r="AL22"/>
      <c r="AM22" s="34"/>
      <c r="AN22" s="34"/>
      <c r="AO22" s="35"/>
      <c r="AP22" s="36"/>
      <c r="AQ22" s="37"/>
      <c r="AR22" s="38"/>
      <c r="AS22" s="39"/>
      <c r="AT22" s="39"/>
      <c r="AU22" s="40"/>
      <c r="AV22" s="36"/>
      <c r="AW22" s="37"/>
      <c r="AX22" s="38"/>
      <c r="AY22" s="39"/>
      <c r="AZ22" s="39"/>
      <c r="BA22" s="40"/>
      <c r="BB22" s="36"/>
      <c r="BC22" s="37"/>
      <c r="BD22" s="37"/>
      <c r="BE22" s="39"/>
      <c r="BF22" s="39"/>
      <c r="BG22" s="40"/>
      <c r="BH22" s="36"/>
      <c r="BI22" s="37"/>
      <c r="BJ22" s="38"/>
      <c r="BK22" s="37"/>
      <c r="BL22" s="44"/>
      <c r="BN22" s="46"/>
      <c r="BO22" s="46"/>
      <c r="BP22" s="47"/>
      <c r="BQ22" s="48"/>
      <c r="BR22" s="48"/>
      <c r="BS22" s="47"/>
      <c r="BT22" s="47"/>
      <c r="BV22" s="49"/>
      <c r="BW22" s="50"/>
      <c r="BX22" s="50"/>
      <c r="BY22" s="50"/>
      <c r="CC22" s="49"/>
      <c r="CD22" s="50"/>
      <c r="CE22" s="50"/>
    </row>
    <row r="23" spans="1:85" ht="12.75" customHeight="1">
      <c r="A23" s="265"/>
      <c r="B23" s="267"/>
      <c r="C23" s="268"/>
      <c r="D23" s="268"/>
      <c r="E23" s="268"/>
      <c r="F23" s="268"/>
      <c r="G23" s="269"/>
      <c r="H23" s="1" t="s">
        <v>20</v>
      </c>
      <c r="I23" s="7"/>
      <c r="J23" s="302"/>
      <c r="K23" s="303"/>
      <c r="L23" s="259" t="str">
        <f>IF($J23&lt;&gt;"",IF($AI23="0-",AS23,IF($AI23="+0",AY23,IF($AI23="+-",BE23,AM23))),"")</f>
        <v/>
      </c>
      <c r="M23" s="250" t="str">
        <f>IF($J23&lt;&gt;"",IF($AI23="0-",AT23,IF($AI23="+0",AZ23,IF($AI23="+-",BF23,AN23))),"")</f>
        <v/>
      </c>
      <c r="N23" s="259" t="str">
        <f>IF($J23&lt;&gt;"",IF($AI23="0-",AU23,IF($AI23="+0",BA23,IF($AI23="+-",BG23,AO23))),"")</f>
        <v/>
      </c>
      <c r="O23" s="286" t="str">
        <f>IF($R24="","",ROUNDDOWN($AG23/12,0))</f>
        <v/>
      </c>
      <c r="P23" s="250" t="str">
        <f>IF($R24="","",ROUNDDOWN(MOD($AG23,12),0))</f>
        <v/>
      </c>
      <c r="Q23" s="297" t="str">
        <f>IF($R24="","", IF( (MOD($AG23,12)-$P23)&gt;=0.5,"半",0))</f>
        <v/>
      </c>
      <c r="R23" s="101"/>
      <c r="S23" s="263" t="str">
        <f>IF($R24="","",ROUNDDOWN($AG23*($R23/$R24)/12,0))</f>
        <v/>
      </c>
      <c r="T23" s="250" t="str">
        <f>IF($R24="","",ROUNDDOWN(MOD($AG23*($R23/$R24),12),0))</f>
        <v/>
      </c>
      <c r="U23" s="252" t="str">
        <f>IF(R24="","",IF( (MOD($AG23*($R23/$R24),12)-$T23)&gt;=0.5,"半",0) )</f>
        <v/>
      </c>
      <c r="V23"/>
      <c r="Z23" s="45"/>
      <c r="AA23" s="45"/>
      <c r="AB23" s="45"/>
      <c r="AC23" s="118"/>
      <c r="AE23" s="307"/>
      <c r="AF23" s="294"/>
      <c r="AG23" s="296">
        <f>IF(OR($AE23&lt;&gt;$AE25,$AE25=""), SUMIF($AE$13:$AE$60,$AE23,$AH$13:$AH$60),"" )</f>
        <v>0</v>
      </c>
      <c r="AH23" s="282" t="e">
        <f>IF(AF23=2,0,L23*12+M23+COUNTIF(N23:N23,"半")*0.5)</f>
        <v>#VALUE!</v>
      </c>
      <c r="AI23" s="283"/>
      <c r="AJ23" s="289" t="str">
        <f>IF(AI23&lt;&gt;"",VLOOKUP(AI23,$AK$13:$AL$16,2),"")</f>
        <v/>
      </c>
      <c r="AK23"/>
      <c r="AL23"/>
      <c r="AM23" s="39">
        <f>IF(AQ23&gt;=12,DATEDIF(BN23,BQ23,"y")+1,DATEDIF(BN23,BQ23,"y"))</f>
        <v>0</v>
      </c>
      <c r="AN23" s="39">
        <f>IF(AQ23&gt;=12,AQ23-12,AQ23)</f>
        <v>0</v>
      </c>
      <c r="AO23" s="40" t="str">
        <f>IF(AR23&lt;=15,"半",0)</f>
        <v>半</v>
      </c>
      <c r="AP23" s="36">
        <f>DATEDIF(BN23,BQ23,"y")</f>
        <v>0</v>
      </c>
      <c r="AQ23" s="37">
        <f>IF(AR23&gt;=16,DATEDIF(BN23,BQ23,"ym")+1,DATEDIF(BN23,BQ23,"ym"))</f>
        <v>0</v>
      </c>
      <c r="AR23" s="38">
        <f>DATEDIF(BN23,BQ23,"md")</f>
        <v>14</v>
      </c>
      <c r="AS23" s="39" t="e">
        <f>IF(AW23&gt;=12,DATEDIF(BN23,BR23,"y")+1,DATEDIF(BN23,BR23,"y"))</f>
        <v>#NUM!</v>
      </c>
      <c r="AT23" s="39" t="e">
        <f>IF(AW23&gt;=12,AW23-12,AW23)</f>
        <v>#NUM!</v>
      </c>
      <c r="AU23" s="40" t="e">
        <f>IF(AX23&lt;=15,"半",0)</f>
        <v>#NUM!</v>
      </c>
      <c r="AV23" s="36" t="e">
        <f>DATEDIF(BN23,BR23,"y")</f>
        <v>#NUM!</v>
      </c>
      <c r="AW23" s="37" t="e">
        <f>IF(AX23&gt;=16,DATEDIF(BN23,BR23,"ym")+1,DATEDIF(BN23,BR23,"ym"))</f>
        <v>#NUM!</v>
      </c>
      <c r="AX23" s="38" t="e">
        <f>DATEDIF(BN23,BR23,"md")</f>
        <v>#NUM!</v>
      </c>
      <c r="AY23" s="39" t="e">
        <f>IF(BC23&gt;=12,DATEDIF(BO23,BQ23,"y")+1,DATEDIF(BO23,BQ23,"y"))</f>
        <v>#NUM!</v>
      </c>
      <c r="AZ23" s="39" t="e">
        <f>IF(BC23&gt;=12,BC23-12,BC23)</f>
        <v>#NUM!</v>
      </c>
      <c r="BA23" s="40" t="e">
        <f>IF(BD23&lt;=15,"半",0)</f>
        <v>#NUM!</v>
      </c>
      <c r="BB23" s="36" t="e">
        <f>DATEDIF(BO23,BQ23,"y")</f>
        <v>#NUM!</v>
      </c>
      <c r="BC23" s="37" t="e">
        <f>IF(BD23&gt;=16,DATEDIF(BO23,BQ23,"ym")+1,DATEDIF(BO23,BQ23,"ym"))</f>
        <v>#NUM!</v>
      </c>
      <c r="BD23" s="37" t="e">
        <f>DATEDIF(BO23,BQ23,"md")</f>
        <v>#NUM!</v>
      </c>
      <c r="BE23" s="39" t="e">
        <f>IF(BI23&gt;=12,DATEDIF(BO23,BR23,"y")+1,DATEDIF(BO23,BR23,"y"))</f>
        <v>#NUM!</v>
      </c>
      <c r="BF23" s="39" t="e">
        <f>IF(BI23&gt;=12,BI23-12,BI23)</f>
        <v>#NUM!</v>
      </c>
      <c r="BG23" s="40" t="e">
        <f>IF(BJ23&lt;=15,"半",0)</f>
        <v>#NUM!</v>
      </c>
      <c r="BH23" s="36" t="e">
        <f>DATEDIF(BO23,BR23,"y")</f>
        <v>#NUM!</v>
      </c>
      <c r="BI23" s="37" t="e">
        <f>IF(BJ23&gt;=16,DATEDIF(BO23,BR23,"ym")+1,DATEDIF(BO23,BR23,"ym"))</f>
        <v>#NUM!</v>
      </c>
      <c r="BJ23" s="38" t="e">
        <f>DATEDIF(BO23,BR23,"md")</f>
        <v>#NUM!</v>
      </c>
      <c r="BK23" s="37"/>
      <c r="BL23" s="44">
        <f>IF(J24="現在",$AJ$6,J24)</f>
        <v>0</v>
      </c>
      <c r="BM23" s="37">
        <v>1</v>
      </c>
      <c r="BN23" s="46">
        <f>IF(DAY(J23)&lt;=15,J23-DAY(J23)+1,J23-DAY(J23)+16)</f>
        <v>1</v>
      </c>
      <c r="BO23" s="46">
        <f>IF(DAY(BN23)=1,BN23+15,BX23)</f>
        <v>16</v>
      </c>
      <c r="BP23" s="47"/>
      <c r="BQ23" s="115">
        <f>IF(CG23&gt;=16,CE23,IF(J24="現在",$AJ$6-CG23+15,J24-CG23+15))</f>
        <v>15</v>
      </c>
      <c r="BR23" s="48">
        <f>IF(DAY(BQ23)=15,BQ23-DAY(BQ23),BQ23-DAY(BQ23)+15)</f>
        <v>0</v>
      </c>
      <c r="BS23" s="47"/>
      <c r="BT23" s="47"/>
      <c r="BU23" s="45">
        <f>YEAR(J23)</f>
        <v>1900</v>
      </c>
      <c r="BV23" s="49">
        <f>MONTH(J23)+1</f>
        <v>2</v>
      </c>
      <c r="BW23" s="50" t="str">
        <f>CONCATENATE(BU23,"/",BV23,"/",1)</f>
        <v>1900/2/1</v>
      </c>
      <c r="BX23" s="50">
        <f>BW23+1-1</f>
        <v>32</v>
      </c>
      <c r="BY23" s="50">
        <f>BW23-1</f>
        <v>31</v>
      </c>
      <c r="BZ23" s="45">
        <f>DAY(BY23)</f>
        <v>31</v>
      </c>
      <c r="CA23" s="45">
        <f>DAY(J23)</f>
        <v>0</v>
      </c>
      <c r="CB23" s="45">
        <f>YEAR(BL23)</f>
        <v>1900</v>
      </c>
      <c r="CC23" s="49">
        <f>IF(MONTH(BL23)=12,MONTH(BL23)-12+1,MONTH(BL23)+1)</f>
        <v>2</v>
      </c>
      <c r="CD23" s="50" t="str">
        <f>IF(CC23=1,CONCATENATE(CB23+1,"/",CC23,"/",1),CONCATENATE(CB23,"/",CC23,"/",1))</f>
        <v>1900/2/1</v>
      </c>
      <c r="CE23" s="50">
        <f>CD23-1</f>
        <v>31</v>
      </c>
      <c r="CF23" s="45">
        <f>DAY(CE23)</f>
        <v>31</v>
      </c>
      <c r="CG23" s="45">
        <f>DAY(BL23)</f>
        <v>0</v>
      </c>
    </row>
    <row r="24" spans="1:85" ht="12.75" customHeight="1">
      <c r="A24" s="305"/>
      <c r="B24" s="299"/>
      <c r="C24" s="300"/>
      <c r="D24" s="300"/>
      <c r="E24" s="300"/>
      <c r="F24" s="300"/>
      <c r="G24" s="301"/>
      <c r="H24" s="2" t="s">
        <v>21</v>
      </c>
      <c r="I24" s="2"/>
      <c r="J24" s="290"/>
      <c r="K24" s="291"/>
      <c r="L24" s="285"/>
      <c r="M24" s="251"/>
      <c r="N24" s="285"/>
      <c r="O24" s="287"/>
      <c r="P24" s="251"/>
      <c r="Q24" s="298"/>
      <c r="R24" s="102"/>
      <c r="S24" s="264"/>
      <c r="T24" s="251"/>
      <c r="U24" s="253"/>
      <c r="V24"/>
      <c r="Z24" s="45"/>
      <c r="AA24" s="45"/>
      <c r="AB24" s="45"/>
      <c r="AC24" s="118"/>
      <c r="AE24" s="307"/>
      <c r="AF24" s="294"/>
      <c r="AG24" s="296"/>
      <c r="AH24" s="282"/>
      <c r="AI24" s="284"/>
      <c r="AJ24" s="191"/>
      <c r="AK24"/>
      <c r="AL24"/>
      <c r="AM24" s="39"/>
      <c r="AN24" s="39"/>
      <c r="AO24" s="40"/>
      <c r="AP24" s="36"/>
      <c r="AQ24" s="37"/>
      <c r="AR24" s="38"/>
      <c r="AS24" s="39"/>
      <c r="AT24" s="39"/>
      <c r="AU24" s="40"/>
      <c r="AV24" s="36"/>
      <c r="AW24" s="37"/>
      <c r="AX24" s="38"/>
      <c r="AY24" s="39"/>
      <c r="AZ24" s="39"/>
      <c r="BA24" s="40"/>
      <c r="BB24" s="36"/>
      <c r="BC24" s="37"/>
      <c r="BD24" s="37"/>
      <c r="BE24" s="39"/>
      <c r="BF24" s="39"/>
      <c r="BG24" s="40"/>
      <c r="BH24" s="36"/>
      <c r="BI24" s="37"/>
      <c r="BJ24" s="38"/>
      <c r="BK24" s="37"/>
      <c r="BL24" s="44"/>
      <c r="BM24" s="37"/>
      <c r="BN24" s="46"/>
      <c r="BO24" s="46"/>
      <c r="BP24" s="47"/>
      <c r="BQ24" s="48"/>
      <c r="BR24" s="48"/>
      <c r="BS24" s="47"/>
      <c r="BT24" s="47"/>
      <c r="BV24" s="49"/>
      <c r="BW24" s="50"/>
      <c r="BX24" s="50"/>
      <c r="BY24" s="50"/>
      <c r="CC24" s="49"/>
      <c r="CD24" s="50"/>
      <c r="CE24" s="50"/>
    </row>
    <row r="25" spans="1:85" ht="12.75" customHeight="1">
      <c r="A25" s="265"/>
      <c r="B25" s="267"/>
      <c r="C25" s="268"/>
      <c r="D25" s="268"/>
      <c r="E25" s="268"/>
      <c r="F25" s="268"/>
      <c r="G25" s="269"/>
      <c r="H25" s="1" t="s">
        <v>20</v>
      </c>
      <c r="I25" s="7"/>
      <c r="J25" s="302"/>
      <c r="K25" s="303"/>
      <c r="L25" s="259" t="str">
        <f>IF($J25&lt;&gt;"",IF($AI25="0-",AS25,IF($AI25="+0",AY25,IF($AI25="+-",BE25,AM25))),"")</f>
        <v/>
      </c>
      <c r="M25" s="250" t="str">
        <f>IF($J25&lt;&gt;"",IF($AI25="0-",AT25,IF($AI25="+0",AZ25,IF($AI25="+-",BF25,AN25))),"")</f>
        <v/>
      </c>
      <c r="N25" s="259" t="str">
        <f>IF($J25&lt;&gt;"",IF($AI25="0-",AU25,IF($AI25="+0",BA25,IF($AI25="+-",BG25,AO25))),"")</f>
        <v/>
      </c>
      <c r="O25" s="286" t="str">
        <f>IF($R26="","",ROUNDDOWN($AG25/12,0))</f>
        <v/>
      </c>
      <c r="P25" s="250" t="str">
        <f>IF($R26="","",ROUNDDOWN(MOD($AG25,12),0))</f>
        <v/>
      </c>
      <c r="Q25" s="297" t="str">
        <f>IF($R26="","", IF( (MOD($AG25,12)-$P25)&gt;=0.5,"半",0))</f>
        <v/>
      </c>
      <c r="R25" s="101"/>
      <c r="S25" s="263" t="str">
        <f>IF($R26="","",ROUNDDOWN($AG25*($R25/$R26)/12,0))</f>
        <v/>
      </c>
      <c r="T25" s="250" t="str">
        <f>IF($R26="","",ROUNDDOWN(MOD($AG25*($R25/$R26),12),0))</f>
        <v/>
      </c>
      <c r="U25" s="252" t="str">
        <f>IF(R26="","",IF( (MOD($AG25*($R25/$R26),12)-$T25)&gt;=0.5,"半",0) )</f>
        <v/>
      </c>
      <c r="V25"/>
      <c r="Z25" s="45"/>
      <c r="AA25" s="45"/>
      <c r="AB25" s="45"/>
      <c r="AC25" s="118"/>
      <c r="AE25" s="307"/>
      <c r="AF25" s="294"/>
      <c r="AG25" s="296">
        <f>IF(OR($AE25&lt;&gt;$AE27,$AE27=""), SUMIF($AE$13:$AE$60,$AE25,$AH$13:$AH$60),"" )</f>
        <v>0</v>
      </c>
      <c r="AH25" s="282" t="e">
        <f>IF(AF25=2,0,L25*12+M25+COUNTIF(N25:N25,"半")*0.5)</f>
        <v>#VALUE!</v>
      </c>
      <c r="AI25" s="283"/>
      <c r="AJ25" s="289" t="str">
        <f>IF(AI25&lt;&gt;"",VLOOKUP(AI25,$AK$13:$AL$16,2),"")</f>
        <v/>
      </c>
      <c r="AK25"/>
      <c r="AL25"/>
      <c r="AM25" s="39">
        <f>IF(AQ25&gt;=12,DATEDIF(BN25,BQ25,"y")+1,DATEDIF(BN25,BQ25,"y"))</f>
        <v>0</v>
      </c>
      <c r="AN25" s="39">
        <f>IF(AQ25&gt;=12,AQ25-12,AQ25)</f>
        <v>0</v>
      </c>
      <c r="AO25" s="40" t="str">
        <f>IF(AR25&lt;=15,"半",0)</f>
        <v>半</v>
      </c>
      <c r="AP25" s="36">
        <f>DATEDIF(BN25,BQ25,"y")</f>
        <v>0</v>
      </c>
      <c r="AQ25" s="37">
        <f>IF(AR25&gt;=16,DATEDIF(BN25,BQ25,"ym")+1,DATEDIF(BN25,BQ25,"ym"))</f>
        <v>0</v>
      </c>
      <c r="AR25" s="38">
        <f>DATEDIF(BN25,BQ25,"md")</f>
        <v>14</v>
      </c>
      <c r="AS25" s="39" t="e">
        <f>IF(AW25&gt;=12,DATEDIF(BN25,BR25,"y")+1,DATEDIF(BN25,BR25,"y"))</f>
        <v>#NUM!</v>
      </c>
      <c r="AT25" s="39" t="e">
        <f>IF(AW25&gt;=12,AW25-12,AW25)</f>
        <v>#NUM!</v>
      </c>
      <c r="AU25" s="40" t="e">
        <f>IF(AX25&lt;=15,"半",0)</f>
        <v>#NUM!</v>
      </c>
      <c r="AV25" s="36" t="e">
        <f>DATEDIF(BN25,BR25,"y")</f>
        <v>#NUM!</v>
      </c>
      <c r="AW25" s="37" t="e">
        <f>IF(AX25&gt;=16,DATEDIF(BN25,BR25,"ym")+1,DATEDIF(BN25,BR25,"ym"))</f>
        <v>#NUM!</v>
      </c>
      <c r="AX25" s="38" t="e">
        <f>DATEDIF(BN25,BR25,"md")</f>
        <v>#NUM!</v>
      </c>
      <c r="AY25" s="39" t="e">
        <f>IF(BC25&gt;=12,DATEDIF(BO25,BQ25,"y")+1,DATEDIF(BO25,BQ25,"y"))</f>
        <v>#NUM!</v>
      </c>
      <c r="AZ25" s="39" t="e">
        <f>IF(BC25&gt;=12,BC25-12,BC25)</f>
        <v>#NUM!</v>
      </c>
      <c r="BA25" s="40" t="e">
        <f>IF(BD25&lt;=15,"半",0)</f>
        <v>#NUM!</v>
      </c>
      <c r="BB25" s="36" t="e">
        <f>DATEDIF(BO25,BQ25,"y")</f>
        <v>#NUM!</v>
      </c>
      <c r="BC25" s="37" t="e">
        <f>IF(BD25&gt;=16,DATEDIF(BO25,BQ25,"ym")+1,DATEDIF(BO25,BQ25,"ym"))</f>
        <v>#NUM!</v>
      </c>
      <c r="BD25" s="37" t="e">
        <f>DATEDIF(BO25,BQ25,"md")</f>
        <v>#NUM!</v>
      </c>
      <c r="BE25" s="39" t="e">
        <f>IF(BI25&gt;=12,DATEDIF(BO25,BR25,"y")+1,DATEDIF(BO25,BR25,"y"))</f>
        <v>#NUM!</v>
      </c>
      <c r="BF25" s="39" t="e">
        <f>IF(BI25&gt;=12,BI25-12,BI25)</f>
        <v>#NUM!</v>
      </c>
      <c r="BG25" s="40" t="e">
        <f>IF(BJ25&lt;=15,"半",0)</f>
        <v>#NUM!</v>
      </c>
      <c r="BH25" s="36" t="e">
        <f>DATEDIF(BO25,BR25,"y")</f>
        <v>#NUM!</v>
      </c>
      <c r="BI25" s="37" t="e">
        <f>IF(BJ25&gt;=16,DATEDIF(BO25,BR25,"ym")+1,DATEDIF(BO25,BR25,"ym"))</f>
        <v>#NUM!</v>
      </c>
      <c r="BJ25" s="38" t="e">
        <f>DATEDIF(BO25,BR25,"md")</f>
        <v>#NUM!</v>
      </c>
      <c r="BK25" s="37"/>
      <c r="BL25" s="44">
        <f>IF(J26="現在",$AJ$6,J26)</f>
        <v>0</v>
      </c>
      <c r="BM25" s="37">
        <v>2</v>
      </c>
      <c r="BN25" s="46">
        <f>IF(DAY(J25)&lt;=15,J25-DAY(J25)+1,J25-DAY(J25)+16)</f>
        <v>1</v>
      </c>
      <c r="BO25" s="46">
        <f>IF(DAY(BN25)=1,BN25+15,BX25)</f>
        <v>16</v>
      </c>
      <c r="BP25" s="47"/>
      <c r="BQ25" s="115">
        <f>IF(CG25&gt;=16,CE25,IF(J26="現在",$AJ$6-CG25+15,J26-CG25+15))</f>
        <v>15</v>
      </c>
      <c r="BR25" s="48">
        <f>IF(DAY(BQ25)=15,BQ25-DAY(BQ25),BQ25-DAY(BQ25)+15)</f>
        <v>0</v>
      </c>
      <c r="BS25" s="47"/>
      <c r="BT25" s="47"/>
      <c r="BU25" s="45">
        <f>YEAR(J25)</f>
        <v>1900</v>
      </c>
      <c r="BV25" s="49">
        <f>MONTH(J25)+1</f>
        <v>2</v>
      </c>
      <c r="BW25" s="50" t="str">
        <f>CONCATENATE(BU25,"/",BV25,"/",1)</f>
        <v>1900/2/1</v>
      </c>
      <c r="BX25" s="50">
        <f>BW25+1-1</f>
        <v>32</v>
      </c>
      <c r="BY25" s="50">
        <f>BW25-1</f>
        <v>31</v>
      </c>
      <c r="BZ25" s="45">
        <f>DAY(BY25)</f>
        <v>31</v>
      </c>
      <c r="CA25" s="45">
        <f>DAY(J25)</f>
        <v>0</v>
      </c>
      <c r="CB25" s="45">
        <f>YEAR(BL25)</f>
        <v>1900</v>
      </c>
      <c r="CC25" s="49">
        <f>IF(MONTH(BL25)=12,MONTH(BL25)-12+1,MONTH(BL25)+1)</f>
        <v>2</v>
      </c>
      <c r="CD25" s="50" t="str">
        <f>IF(CC25=1,CONCATENATE(CB25+1,"/",CC25,"/",1),CONCATENATE(CB25,"/",CC25,"/",1))</f>
        <v>1900/2/1</v>
      </c>
      <c r="CE25" s="50">
        <f>CD25-1</f>
        <v>31</v>
      </c>
      <c r="CF25" s="45">
        <f>DAY(CE25)</f>
        <v>31</v>
      </c>
      <c r="CG25" s="45">
        <f>DAY(BL25)</f>
        <v>0</v>
      </c>
    </row>
    <row r="26" spans="1:85" ht="12.75" customHeight="1">
      <c r="A26" s="305"/>
      <c r="B26" s="299"/>
      <c r="C26" s="300"/>
      <c r="D26" s="300"/>
      <c r="E26" s="300"/>
      <c r="F26" s="300"/>
      <c r="G26" s="301"/>
      <c r="H26" s="2" t="s">
        <v>21</v>
      </c>
      <c r="I26" s="2"/>
      <c r="J26" s="290"/>
      <c r="K26" s="291"/>
      <c r="L26" s="285"/>
      <c r="M26" s="251"/>
      <c r="N26" s="285"/>
      <c r="O26" s="287"/>
      <c r="P26" s="251"/>
      <c r="Q26" s="298"/>
      <c r="R26" s="102"/>
      <c r="S26" s="264"/>
      <c r="T26" s="251"/>
      <c r="U26" s="253"/>
      <c r="V26"/>
      <c r="Z26" s="45"/>
      <c r="AA26" s="45"/>
      <c r="AB26" s="45"/>
      <c r="AC26" s="118"/>
      <c r="AE26" s="307"/>
      <c r="AF26" s="294"/>
      <c r="AG26" s="296"/>
      <c r="AH26" s="282"/>
      <c r="AI26" s="306"/>
      <c r="AJ26" s="191"/>
      <c r="AK26"/>
      <c r="AL26"/>
      <c r="AM26" s="39"/>
      <c r="AN26" s="39"/>
      <c r="AO26" s="40"/>
      <c r="AP26" s="36"/>
      <c r="AQ26" s="37"/>
      <c r="AR26" s="38"/>
      <c r="AS26" s="39"/>
      <c r="AT26" s="39"/>
      <c r="AU26" s="40"/>
      <c r="AV26" s="36"/>
      <c r="AW26" s="37"/>
      <c r="AX26" s="38"/>
      <c r="AY26" s="39"/>
      <c r="AZ26" s="39"/>
      <c r="BA26" s="40"/>
      <c r="BB26" s="36"/>
      <c r="BC26" s="37"/>
      <c r="BD26" s="37"/>
      <c r="BE26" s="39"/>
      <c r="BF26" s="39"/>
      <c r="BG26" s="40"/>
      <c r="BH26" s="36"/>
      <c r="BI26" s="37"/>
      <c r="BJ26" s="38"/>
      <c r="BK26" s="37"/>
      <c r="BL26" s="44"/>
      <c r="BM26" s="37"/>
      <c r="BN26" s="46"/>
      <c r="BO26" s="46"/>
      <c r="BP26" s="47"/>
      <c r="BQ26" s="48"/>
      <c r="BR26" s="48"/>
      <c r="BS26" s="47"/>
      <c r="BT26" s="47"/>
      <c r="BV26" s="49"/>
      <c r="BW26" s="50"/>
      <c r="BX26" s="50"/>
      <c r="BY26" s="50"/>
      <c r="CC26" s="49"/>
      <c r="CD26" s="50"/>
      <c r="CE26" s="50"/>
    </row>
    <row r="27" spans="1:85" ht="12.75" customHeight="1">
      <c r="A27" s="265"/>
      <c r="B27" s="267"/>
      <c r="C27" s="268"/>
      <c r="D27" s="268"/>
      <c r="E27" s="268"/>
      <c r="F27" s="268"/>
      <c r="G27" s="269"/>
      <c r="H27" s="1" t="s">
        <v>20</v>
      </c>
      <c r="I27" s="7"/>
      <c r="J27" s="302"/>
      <c r="K27" s="303"/>
      <c r="L27" s="259" t="str">
        <f>IF($J27&lt;&gt;"",IF($AI27="0-",AS27,IF($AI27="+0",AY27,IF($AI27="+-",BE27,AM27))),"")</f>
        <v/>
      </c>
      <c r="M27" s="250" t="str">
        <f>IF($J27&lt;&gt;"",IF($AI27="0-",AT27,IF($AI27="+0",AZ27,IF($AI27="+-",BF27,AN27))),"")</f>
        <v/>
      </c>
      <c r="N27" s="259" t="str">
        <f>IF($J27&lt;&gt;"",IF($AI27="0-",AU27,IF($AI27="+0",BA27,IF($AI27="+-",BG27,AO27))),"")</f>
        <v/>
      </c>
      <c r="O27" s="286" t="str">
        <f>IF($R28="","",ROUNDDOWN($AG27/12,0))</f>
        <v/>
      </c>
      <c r="P27" s="250" t="str">
        <f>IF($R28="","",ROUNDDOWN(MOD($AG27,12),0))</f>
        <v/>
      </c>
      <c r="Q27" s="297" t="str">
        <f>IF($R28="","", IF( (MOD($AG27,12)-$P27)&gt;=0.5,"半",0))</f>
        <v/>
      </c>
      <c r="R27" s="101"/>
      <c r="S27" s="263" t="str">
        <f>IF($R28="","",ROUNDDOWN($AG27*($R27/$R28)/12,0))</f>
        <v/>
      </c>
      <c r="T27" s="250" t="str">
        <f>IF($R28="","",ROUNDDOWN(MOD($AG27*($R27/$R28),12),0))</f>
        <v/>
      </c>
      <c r="U27" s="252" t="str">
        <f>IF(R28="","",IF( (MOD($AG27*($R27/$R28),12)-$T27)&gt;=0.5,"半",0) )</f>
        <v/>
      </c>
      <c r="V27"/>
      <c r="Z27" s="45"/>
      <c r="AA27" s="45"/>
      <c r="AB27" s="45"/>
      <c r="AC27" s="118"/>
      <c r="AE27" s="292"/>
      <c r="AF27" s="294"/>
      <c r="AG27" s="296">
        <f>IF(OR($AE27&lt;&gt;$AE29,$AE29=""), SUMIF($AE$13:$AE$60,$AE27,$AH$13:$AH$60),"" )</f>
        <v>0</v>
      </c>
      <c r="AH27" s="282" t="e">
        <f>IF(AF27=2,0,L27*12+M27+COUNTIF(N27:N27,"半")*0.5)</f>
        <v>#VALUE!</v>
      </c>
      <c r="AI27" s="283"/>
      <c r="AJ27" s="289" t="str">
        <f>IF(AI27&lt;&gt;"",VLOOKUP(AI27,$AK$13:$AL$16,2),"")</f>
        <v/>
      </c>
      <c r="AK27"/>
      <c r="AL27"/>
      <c r="AM27" s="39">
        <f>IF(AQ27&gt;=12,DATEDIF(BN27,BQ27,"y")+1,DATEDIF(BN27,BQ27,"y"))</f>
        <v>0</v>
      </c>
      <c r="AN27" s="39">
        <f>IF(AQ27&gt;=12,AQ27-12,AQ27)</f>
        <v>0</v>
      </c>
      <c r="AO27" s="40" t="str">
        <f>IF(AR27&lt;=15,"半",0)</f>
        <v>半</v>
      </c>
      <c r="AP27" s="53">
        <f>DATEDIF(BN27,BQ27,"y")</f>
        <v>0</v>
      </c>
      <c r="AQ27" s="54">
        <f>IF(AR27&gt;=16,DATEDIF(BN27,BQ27,"ym")+1,DATEDIF(BN27,BQ27,"ym"))</f>
        <v>0</v>
      </c>
      <c r="AR27" s="55">
        <f>DATEDIF(BN27,BQ27,"md")</f>
        <v>14</v>
      </c>
      <c r="AS27" s="39" t="e">
        <f>IF(AW27&gt;=12,DATEDIF(BN27,BR27,"y")+1,DATEDIF(BN27,BR27,"y"))</f>
        <v>#NUM!</v>
      </c>
      <c r="AT27" s="39" t="e">
        <f>IF(AW27&gt;=12,AW27-12,AW27)</f>
        <v>#NUM!</v>
      </c>
      <c r="AU27" s="40" t="e">
        <f>IF(AX27&lt;=15,"半",0)</f>
        <v>#NUM!</v>
      </c>
      <c r="AV27" s="53" t="e">
        <f>DATEDIF(BN27,BR27,"y")</f>
        <v>#NUM!</v>
      </c>
      <c r="AW27" s="54" t="e">
        <f>IF(AX27&gt;=16,DATEDIF(BN27,BR27,"ym")+1,DATEDIF(BN27,BR27,"ym"))</f>
        <v>#NUM!</v>
      </c>
      <c r="AX27" s="55" t="e">
        <f>DATEDIF(BN27,BR27,"md")</f>
        <v>#NUM!</v>
      </c>
      <c r="AY27" s="39" t="e">
        <f>IF(BC27&gt;=12,DATEDIF(BO27,BQ27,"y")+1,DATEDIF(BO27,BQ27,"y"))</f>
        <v>#NUM!</v>
      </c>
      <c r="AZ27" s="39" t="e">
        <f>IF(BC27&gt;=12,BC27-12,BC27)</f>
        <v>#NUM!</v>
      </c>
      <c r="BA27" s="40" t="e">
        <f>IF(BD27&lt;=15,"半",0)</f>
        <v>#NUM!</v>
      </c>
      <c r="BB27" s="53" t="e">
        <f>DATEDIF(BO27,BQ27,"y")</f>
        <v>#NUM!</v>
      </c>
      <c r="BC27" s="54" t="e">
        <f>IF(BD27&gt;=16,DATEDIF(BO27,BQ27,"ym")+1,DATEDIF(BO27,BQ27,"ym"))</f>
        <v>#NUM!</v>
      </c>
      <c r="BD27" s="54" t="e">
        <f>DATEDIF(BO27,BQ27,"md")</f>
        <v>#NUM!</v>
      </c>
      <c r="BE27" s="39" t="e">
        <f>IF(BI27&gt;=12,DATEDIF(BO27,BR27,"y")+1,DATEDIF(BO27,BR27,"y"))</f>
        <v>#NUM!</v>
      </c>
      <c r="BF27" s="39" t="e">
        <f>IF(BI27&gt;=12,BI27-12,BI27)</f>
        <v>#NUM!</v>
      </c>
      <c r="BG27" s="40" t="e">
        <f>IF(BJ27&lt;=15,"半",0)</f>
        <v>#NUM!</v>
      </c>
      <c r="BH27" s="53" t="e">
        <f>DATEDIF(BO27,BR27,"y")</f>
        <v>#NUM!</v>
      </c>
      <c r="BI27" s="54" t="e">
        <f>IF(BJ27&gt;=16,DATEDIF(BO27,BR27,"ym")+1,DATEDIF(BO27,BR27,"ym"))</f>
        <v>#NUM!</v>
      </c>
      <c r="BJ27" s="55" t="e">
        <f>DATEDIF(BO27,BR27,"md")</f>
        <v>#NUM!</v>
      </c>
      <c r="BK27" s="37"/>
      <c r="BL27" s="44">
        <f>IF(J28="現在",$AJ$6,J28)</f>
        <v>0</v>
      </c>
      <c r="BM27" s="37">
        <v>0</v>
      </c>
      <c r="BN27" s="46">
        <f>IF(DAY(J27)&lt;=15,J27-DAY(J27)+1,J27-DAY(J27)+16)</f>
        <v>1</v>
      </c>
      <c r="BO27" s="46">
        <f>IF(DAY(BN27)=1,BN27+15,BX27)</f>
        <v>16</v>
      </c>
      <c r="BP27" s="47"/>
      <c r="BQ27" s="115">
        <f>IF(CG27&gt;=16,CE27,IF(J28="現在",$AJ$6-CG27+15,J28-CG27+15))</f>
        <v>15</v>
      </c>
      <c r="BR27" s="48">
        <f>IF(DAY(BQ27)=15,BQ27-DAY(BQ27),BQ27-DAY(BQ27)+15)</f>
        <v>0</v>
      </c>
      <c r="BS27" s="47"/>
      <c r="BT27" s="47"/>
      <c r="BU27" s="45">
        <f>YEAR(J27)</f>
        <v>1900</v>
      </c>
      <c r="BV27" s="49">
        <f>MONTH(J27)+1</f>
        <v>2</v>
      </c>
      <c r="BW27" s="50" t="str">
        <f>CONCATENATE(BU27,"/",BV27,"/",1)</f>
        <v>1900/2/1</v>
      </c>
      <c r="BX27" s="50">
        <f>BW27+1-1</f>
        <v>32</v>
      </c>
      <c r="BY27" s="50">
        <f>BW27-1</f>
        <v>31</v>
      </c>
      <c r="BZ27" s="45">
        <f>DAY(BY27)</f>
        <v>31</v>
      </c>
      <c r="CA27" s="45">
        <f>DAY(J27)</f>
        <v>0</v>
      </c>
      <c r="CB27" s="45">
        <f>YEAR(BL27)</f>
        <v>1900</v>
      </c>
      <c r="CC27" s="49">
        <f>IF(MONTH(BL27)=12,MONTH(BL27)-12+1,MONTH(BL27)+1)</f>
        <v>2</v>
      </c>
      <c r="CD27" s="50" t="str">
        <f>IF(CC27=1,CONCATENATE(CB27+1,"/",CC27,"/",1),CONCATENATE(CB27,"/",CC27,"/",1))</f>
        <v>1900/2/1</v>
      </c>
      <c r="CE27" s="50">
        <f>CD27-1</f>
        <v>31</v>
      </c>
      <c r="CF27" s="45">
        <f>DAY(CE27)</f>
        <v>31</v>
      </c>
      <c r="CG27" s="45">
        <f>DAY(BL27)</f>
        <v>0</v>
      </c>
    </row>
    <row r="28" spans="1:85" ht="12.75" customHeight="1">
      <c r="A28" s="305"/>
      <c r="B28" s="299"/>
      <c r="C28" s="300"/>
      <c r="D28" s="300"/>
      <c r="E28" s="300"/>
      <c r="F28" s="300"/>
      <c r="G28" s="301"/>
      <c r="H28" s="2" t="s">
        <v>21</v>
      </c>
      <c r="I28" s="2"/>
      <c r="J28" s="290"/>
      <c r="K28" s="291"/>
      <c r="L28" s="285"/>
      <c r="M28" s="251"/>
      <c r="N28" s="285"/>
      <c r="O28" s="287"/>
      <c r="P28" s="251"/>
      <c r="Q28" s="298"/>
      <c r="R28" s="102"/>
      <c r="S28" s="264"/>
      <c r="T28" s="251"/>
      <c r="U28" s="253"/>
      <c r="V28"/>
      <c r="Z28" s="45"/>
      <c r="AA28" s="45"/>
      <c r="AB28" s="45"/>
      <c r="AC28" s="118"/>
      <c r="AE28" s="292"/>
      <c r="AF28" s="294"/>
      <c r="AG28" s="296"/>
      <c r="AH28" s="282"/>
      <c r="AI28" s="306"/>
      <c r="AJ28" s="191"/>
      <c r="AK28"/>
      <c r="AL28"/>
      <c r="AM28" s="39"/>
      <c r="AN28" s="39"/>
      <c r="AO28" s="40"/>
      <c r="AP28" s="36"/>
      <c r="AQ28" s="37"/>
      <c r="AR28" s="38"/>
      <c r="AS28" s="39"/>
      <c r="AT28" s="39"/>
      <c r="AU28" s="40"/>
      <c r="AV28" s="36"/>
      <c r="AW28" s="37"/>
      <c r="AX28" s="38"/>
      <c r="AY28" s="39"/>
      <c r="AZ28" s="39"/>
      <c r="BA28" s="40"/>
      <c r="BB28" s="36"/>
      <c r="BC28" s="37"/>
      <c r="BD28" s="37"/>
      <c r="BE28" s="39"/>
      <c r="BF28" s="39"/>
      <c r="BG28" s="40"/>
      <c r="BH28" s="36"/>
      <c r="BI28" s="37"/>
      <c r="BJ28" s="38"/>
      <c r="BK28" s="37"/>
      <c r="BL28" s="44"/>
      <c r="BM28" s="37"/>
      <c r="BN28" s="46"/>
      <c r="BO28" s="46"/>
      <c r="BP28" s="47"/>
      <c r="BQ28" s="48"/>
      <c r="BR28" s="48"/>
      <c r="BS28" s="47"/>
      <c r="BT28" s="47"/>
      <c r="BV28" s="49"/>
      <c r="BW28" s="50"/>
      <c r="BX28" s="50"/>
      <c r="BY28" s="50"/>
      <c r="CC28" s="49"/>
      <c r="CD28" s="50"/>
      <c r="CE28" s="50"/>
    </row>
    <row r="29" spans="1:85" ht="12.75" customHeight="1">
      <c r="A29" s="265"/>
      <c r="B29" s="267"/>
      <c r="C29" s="268"/>
      <c r="D29" s="268"/>
      <c r="E29" s="268"/>
      <c r="F29" s="268"/>
      <c r="G29" s="269"/>
      <c r="H29" s="1" t="s">
        <v>20</v>
      </c>
      <c r="I29" s="7"/>
      <c r="J29" s="302"/>
      <c r="K29" s="303"/>
      <c r="L29" s="263" t="str">
        <f>IF($J29&lt;&gt;"",IF($AI29="0-",AS29,IF($AI29="+0",AY29,IF($AI29="+-",BE29,AM29))),"")</f>
        <v/>
      </c>
      <c r="M29" s="250" t="str">
        <f>IF($J29&lt;&gt;"",IF($AI29="0-",AT29,IF($AI29="+0",AZ29,IF($AI29="+-",BF29,AN29))),"")</f>
        <v/>
      </c>
      <c r="N29" s="252" t="str">
        <f>IF($J29&lt;&gt;"",IF($AI29="0-",AU29,IF($AI29="+0",BA29,IF($AI29="+-",BG29,AO29))),"")</f>
        <v/>
      </c>
      <c r="O29" s="286" t="str">
        <f>IF($R30="","",ROUNDDOWN($AG29/12,0))</f>
        <v/>
      </c>
      <c r="P29" s="250" t="str">
        <f>IF($R30="","",ROUNDDOWN(MOD($AG29,12),0))</f>
        <v/>
      </c>
      <c r="Q29" s="297" t="str">
        <f>IF($R30="","", IF( (MOD($AG29,12)-$P29)&gt;=0.5,"半",0))</f>
        <v/>
      </c>
      <c r="R29" s="101"/>
      <c r="S29" s="263" t="str">
        <f>IF($R30="","",ROUNDDOWN($AG29*($R29/$R30)/12,0))</f>
        <v/>
      </c>
      <c r="T29" s="250" t="str">
        <f>IF($R30="","",ROUNDDOWN(MOD($AG29*($R29/$R30),12),0))</f>
        <v/>
      </c>
      <c r="U29" s="252" t="str">
        <f>IF(R30="","",IF( (MOD($AG29*($R29/$R30),12)-$T29)&gt;=0.5,"半",0) )</f>
        <v/>
      </c>
      <c r="V29"/>
      <c r="Z29" s="45"/>
      <c r="AA29" s="45"/>
      <c r="AB29" s="45"/>
      <c r="AC29" s="118"/>
      <c r="AE29" s="307"/>
      <c r="AF29" s="294"/>
      <c r="AG29" s="296">
        <f>IF(OR($AE29&lt;&gt;$AE31,$AE31=""), SUMIF($AE$13:$AE$60,$AE29,$AH$13:$AH$60),"" )</f>
        <v>0</v>
      </c>
      <c r="AH29" s="282" t="e">
        <f>IF(AF29=2,0,L29*12+M29+COUNTIF(N29:N29,"半")*0.5)</f>
        <v>#VALUE!</v>
      </c>
      <c r="AI29" s="283"/>
      <c r="AJ29" s="289" t="str">
        <f>IF(AI29&lt;&gt;"",VLOOKUP(AI29,$AK$13:$AL$16,2),"")</f>
        <v/>
      </c>
      <c r="AK29"/>
      <c r="AL29"/>
      <c r="AM29" s="39">
        <f>IF(AQ29&gt;=12,DATEDIF(BN29,BQ29,"y")+1,DATEDIF(BN29,BQ29,"y"))</f>
        <v>0</v>
      </c>
      <c r="AN29" s="39">
        <f>IF(AQ29&gt;=12,AQ29-12,AQ29)</f>
        <v>0</v>
      </c>
      <c r="AO29" s="40" t="str">
        <f>IF(AR29&lt;=15,"半",0)</f>
        <v>半</v>
      </c>
      <c r="AP29" s="36">
        <f>DATEDIF(BN29,BQ29,"y")</f>
        <v>0</v>
      </c>
      <c r="AQ29" s="37">
        <f>IF(AR29&gt;=16,DATEDIF(BN29,BQ29,"ym")+1,DATEDIF(BN29,BQ29,"ym"))</f>
        <v>0</v>
      </c>
      <c r="AR29" s="38">
        <f>DATEDIF(BN29,BQ29,"md")</f>
        <v>14</v>
      </c>
      <c r="AS29" s="39" t="e">
        <f>IF(AW29&gt;=12,DATEDIF(BN29,BR29,"y")+1,DATEDIF(BN29,BR29,"y"))</f>
        <v>#NUM!</v>
      </c>
      <c r="AT29" s="39" t="e">
        <f>IF(AW29&gt;=12,AW29-12,AW29)</f>
        <v>#NUM!</v>
      </c>
      <c r="AU29" s="40" t="e">
        <f>IF(AX29&lt;=15,"半",0)</f>
        <v>#NUM!</v>
      </c>
      <c r="AV29" s="36" t="e">
        <f>DATEDIF(BN29,BR29,"y")</f>
        <v>#NUM!</v>
      </c>
      <c r="AW29" s="37" t="e">
        <f>IF(AX29&gt;=16,DATEDIF(BN29,BR29,"ym")+1,DATEDIF(BN29,BR29,"ym"))</f>
        <v>#NUM!</v>
      </c>
      <c r="AX29" s="38" t="e">
        <f>DATEDIF(BN29,BR29,"md")</f>
        <v>#NUM!</v>
      </c>
      <c r="AY29" s="39" t="e">
        <f>IF(BC29&gt;=12,DATEDIF(BO29,BQ29,"y")+1,DATEDIF(BO29,BQ29,"y"))</f>
        <v>#NUM!</v>
      </c>
      <c r="AZ29" s="39" t="e">
        <f>IF(BC29&gt;=12,BC29-12,BC29)</f>
        <v>#NUM!</v>
      </c>
      <c r="BA29" s="40" t="e">
        <f>IF(BD29&lt;=15,"半",0)</f>
        <v>#NUM!</v>
      </c>
      <c r="BB29" s="36" t="e">
        <f>DATEDIF(BO29,BQ29,"y")</f>
        <v>#NUM!</v>
      </c>
      <c r="BC29" s="37" t="e">
        <f>IF(BD29&gt;=16,DATEDIF(BO29,BQ29,"ym")+1,DATEDIF(BO29,BQ29,"ym"))</f>
        <v>#NUM!</v>
      </c>
      <c r="BD29" s="37" t="e">
        <f>DATEDIF(BO29,BQ29,"md")</f>
        <v>#NUM!</v>
      </c>
      <c r="BE29" s="39" t="e">
        <f>IF(BI29&gt;=12,DATEDIF(BO29,BR29,"y")+1,DATEDIF(BO29,BR29,"y"))</f>
        <v>#NUM!</v>
      </c>
      <c r="BF29" s="39" t="e">
        <f>IF(BI29&gt;=12,BI29-12,BI29)</f>
        <v>#NUM!</v>
      </c>
      <c r="BG29" s="40" t="e">
        <f>IF(BJ29&lt;=15,"半",0)</f>
        <v>#NUM!</v>
      </c>
      <c r="BH29" s="36" t="e">
        <f>DATEDIF(BO29,BR29,"y")</f>
        <v>#NUM!</v>
      </c>
      <c r="BI29" s="37" t="e">
        <f>IF(BJ29&gt;=16,DATEDIF(BO29,BR29,"ym")+1,DATEDIF(BO29,BR29,"ym"))</f>
        <v>#NUM!</v>
      </c>
      <c r="BJ29" s="38" t="e">
        <f>DATEDIF(BO29,BR29,"md")</f>
        <v>#NUM!</v>
      </c>
      <c r="BK29" s="37"/>
      <c r="BL29" s="44">
        <f>IF(J30="現在",$AJ$6,J30)</f>
        <v>0</v>
      </c>
      <c r="BM29" s="37">
        <v>1</v>
      </c>
      <c r="BN29" s="46">
        <f>IF(DAY(J29)&lt;=15,J29-DAY(J29)+1,J29-DAY(J29)+16)</f>
        <v>1</v>
      </c>
      <c r="BO29" s="46">
        <f>IF(DAY(BN29)=1,BN29+15,BX29)</f>
        <v>16</v>
      </c>
      <c r="BP29" s="47"/>
      <c r="BQ29" s="115">
        <f>IF(CG29&gt;=16,CE29,IF(J30="現在",$AJ$6-CG29+15,J30-CG29+15))</f>
        <v>15</v>
      </c>
      <c r="BR29" s="48">
        <f>IF(DAY(BQ29)=15,BQ29-DAY(BQ29),BQ29-DAY(BQ29)+15)</f>
        <v>0</v>
      </c>
      <c r="BS29" s="47"/>
      <c r="BT29" s="47"/>
      <c r="BU29" s="45">
        <f>YEAR(J29)</f>
        <v>1900</v>
      </c>
      <c r="BV29" s="49">
        <f>MONTH(J29)+1</f>
        <v>2</v>
      </c>
      <c r="BW29" s="50" t="str">
        <f>CONCATENATE(BU29,"/",BV29,"/",1)</f>
        <v>1900/2/1</v>
      </c>
      <c r="BX29" s="50">
        <f>BW29+1-1</f>
        <v>32</v>
      </c>
      <c r="BY29" s="50">
        <f>BW29-1</f>
        <v>31</v>
      </c>
      <c r="BZ29" s="45">
        <f>DAY(BY29)</f>
        <v>31</v>
      </c>
      <c r="CA29" s="45">
        <f>DAY(J29)</f>
        <v>0</v>
      </c>
      <c r="CB29" s="45">
        <f>YEAR(BL29)</f>
        <v>1900</v>
      </c>
      <c r="CC29" s="49">
        <f>IF(MONTH(BL29)=12,MONTH(BL29)-12+1,MONTH(BL29)+1)</f>
        <v>2</v>
      </c>
      <c r="CD29" s="50" t="str">
        <f>IF(CC29=1,CONCATENATE(CB29+1,"/",CC29,"/",1),CONCATENATE(CB29,"/",CC29,"/",1))</f>
        <v>1900/2/1</v>
      </c>
      <c r="CE29" s="50">
        <f>CD29-1</f>
        <v>31</v>
      </c>
      <c r="CF29" s="45">
        <f>DAY(CE29)</f>
        <v>31</v>
      </c>
      <c r="CG29" s="45">
        <f>DAY(BL29)</f>
        <v>0</v>
      </c>
    </row>
    <row r="30" spans="1:85" ht="12.75" customHeight="1">
      <c r="A30" s="305"/>
      <c r="B30" s="299"/>
      <c r="C30" s="300"/>
      <c r="D30" s="300"/>
      <c r="E30" s="300"/>
      <c r="F30" s="300"/>
      <c r="G30" s="301"/>
      <c r="H30" s="2" t="s">
        <v>21</v>
      </c>
      <c r="I30" s="2"/>
      <c r="J30" s="290"/>
      <c r="K30" s="291"/>
      <c r="L30" s="264"/>
      <c r="M30" s="251"/>
      <c r="N30" s="253"/>
      <c r="O30" s="287"/>
      <c r="P30" s="251"/>
      <c r="Q30" s="298"/>
      <c r="R30" s="102"/>
      <c r="S30" s="264"/>
      <c r="T30" s="251"/>
      <c r="U30" s="253"/>
      <c r="V30"/>
      <c r="Z30" s="45"/>
      <c r="AA30" s="45"/>
      <c r="AB30" s="45"/>
      <c r="AC30" s="118"/>
      <c r="AE30" s="307"/>
      <c r="AF30" s="294"/>
      <c r="AG30" s="296"/>
      <c r="AH30" s="282"/>
      <c r="AI30" s="306"/>
      <c r="AJ30" s="191"/>
      <c r="AK30"/>
      <c r="AL30"/>
      <c r="AM30" s="39"/>
      <c r="AN30" s="39"/>
      <c r="AO30" s="40"/>
      <c r="AP30" s="36"/>
      <c r="AQ30" s="37"/>
      <c r="AR30" s="38"/>
      <c r="AS30" s="39"/>
      <c r="AT30" s="39"/>
      <c r="AU30" s="40"/>
      <c r="AV30" s="36"/>
      <c r="AW30" s="37"/>
      <c r="AX30" s="38"/>
      <c r="AY30" s="39"/>
      <c r="AZ30" s="39"/>
      <c r="BA30" s="40"/>
      <c r="BB30" s="36"/>
      <c r="BC30" s="37"/>
      <c r="BD30" s="37"/>
      <c r="BE30" s="39"/>
      <c r="BF30" s="39"/>
      <c r="BG30" s="40"/>
      <c r="BH30" s="36"/>
      <c r="BI30" s="37"/>
      <c r="BJ30" s="38"/>
      <c r="BK30" s="37"/>
      <c r="BL30" s="44"/>
      <c r="BM30" s="37"/>
      <c r="BN30" s="46"/>
      <c r="BO30" s="46"/>
      <c r="BP30" s="47"/>
      <c r="BQ30" s="48"/>
      <c r="BR30" s="48"/>
      <c r="BS30" s="47"/>
      <c r="BT30" s="47"/>
      <c r="BV30" s="49"/>
      <c r="BW30" s="50"/>
      <c r="BX30" s="50"/>
      <c r="BY30" s="50"/>
      <c r="CC30" s="49"/>
      <c r="CD30" s="50"/>
      <c r="CE30" s="50"/>
    </row>
    <row r="31" spans="1:85" ht="12.75" customHeight="1">
      <c r="A31" s="265"/>
      <c r="B31" s="267"/>
      <c r="C31" s="268"/>
      <c r="D31" s="268"/>
      <c r="E31" s="268"/>
      <c r="F31" s="268"/>
      <c r="G31" s="269"/>
      <c r="H31" s="1" t="s">
        <v>20</v>
      </c>
      <c r="I31" s="7"/>
      <c r="J31" s="302"/>
      <c r="K31" s="303"/>
      <c r="L31" s="263" t="str">
        <f>IF($J31&lt;&gt;"",IF($AI31="0-",AS31,IF($AI31="+0",AY31,IF($AI31="+-",BE31,AM31))),"")</f>
        <v/>
      </c>
      <c r="M31" s="250" t="str">
        <f>IF($J31&lt;&gt;"",IF($AI31="0-",AT31,IF($AI31="+0",AZ31,IF($AI31="+-",BF31,AN31))),"")</f>
        <v/>
      </c>
      <c r="N31" s="252" t="str">
        <f>IF($J31&lt;&gt;"",IF($AI31="0-",AU31,IF($AI31="+0",BA31,IF($AI31="+-",BG31,AO31))),"")</f>
        <v/>
      </c>
      <c r="O31" s="286" t="str">
        <f>IF($R32="","",ROUNDDOWN($AG31/12,0))</f>
        <v/>
      </c>
      <c r="P31" s="250" t="str">
        <f>IF($R32="","",ROUNDDOWN(MOD($AG31,12),0))</f>
        <v/>
      </c>
      <c r="Q31" s="297" t="str">
        <f>IF($R32="","", IF( (MOD($AG31,12)-$P31)&gt;=0.5,"半",0))</f>
        <v/>
      </c>
      <c r="R31" s="101"/>
      <c r="S31" s="263" t="str">
        <f>IF($R32="","",ROUNDDOWN($AG31*($R31/$R32)/12,0))</f>
        <v/>
      </c>
      <c r="T31" s="250" t="str">
        <f>IF($R32="","",ROUNDDOWN(MOD($AG31*($R31/$R32),12),0))</f>
        <v/>
      </c>
      <c r="U31" s="252" t="str">
        <f>IF(R32="","",IF( (MOD($AG31*($R31/$R32),12)-$T31)&gt;=0.5,"半",0) )</f>
        <v/>
      </c>
      <c r="V31"/>
      <c r="Z31" s="45"/>
      <c r="AA31" s="45"/>
      <c r="AB31" s="45"/>
      <c r="AC31" s="118"/>
      <c r="AE31" s="307"/>
      <c r="AF31" s="294"/>
      <c r="AG31" s="296">
        <f>IF(OR($AE31&lt;&gt;$AE33,$AE33=""), SUMIF($AE$13:$AE$60,$AE31,$AH$13:$AH$60),"" )</f>
        <v>0</v>
      </c>
      <c r="AH31" s="282" t="e">
        <f>IF(AF31=2,0,L31*12+M31+COUNTIF(N31:N31,"半")*0.5)</f>
        <v>#VALUE!</v>
      </c>
      <c r="AI31" s="283"/>
      <c r="AJ31" s="289" t="str">
        <f>IF(AI31&lt;&gt;"",VLOOKUP(AI31,$AK$13:$AL$16,2),"")</f>
        <v/>
      </c>
      <c r="AK31"/>
      <c r="AL31"/>
      <c r="AM31" s="39">
        <f>IF(AQ31&gt;=12,DATEDIF(BN31,BQ31,"y")+1,DATEDIF(BN31,BQ31,"y"))</f>
        <v>0</v>
      </c>
      <c r="AN31" s="39">
        <f>IF(AQ31&gt;=12,AQ31-12,AQ31)</f>
        <v>0</v>
      </c>
      <c r="AO31" s="40" t="str">
        <f>IF(AR31&lt;=15,"半",0)</f>
        <v>半</v>
      </c>
      <c r="AP31" s="36">
        <f>DATEDIF(BN31,BQ31,"y")</f>
        <v>0</v>
      </c>
      <c r="AQ31" s="37">
        <f>IF(AR31&gt;=16,DATEDIF(BN31,BQ31,"ym")+1,DATEDIF(BN31,BQ31,"ym"))</f>
        <v>0</v>
      </c>
      <c r="AR31" s="38">
        <f>DATEDIF(BN31,BQ31,"md")</f>
        <v>14</v>
      </c>
      <c r="AS31" s="39" t="e">
        <f>IF(AW31&gt;=12,DATEDIF(BN31,BR31,"y")+1,DATEDIF(BN31,BR31,"y"))</f>
        <v>#NUM!</v>
      </c>
      <c r="AT31" s="39" t="e">
        <f>IF(AW31&gt;=12,AW31-12,AW31)</f>
        <v>#NUM!</v>
      </c>
      <c r="AU31" s="40" t="e">
        <f>IF(AX31&lt;=15,"半",0)</f>
        <v>#NUM!</v>
      </c>
      <c r="AV31" s="36" t="e">
        <f>DATEDIF(BN31,BR31,"y")</f>
        <v>#NUM!</v>
      </c>
      <c r="AW31" s="37" t="e">
        <f>IF(AX31&gt;=16,DATEDIF(BN31,BR31,"ym")+1,DATEDIF(BN31,BR31,"ym"))</f>
        <v>#NUM!</v>
      </c>
      <c r="AX31" s="38" t="e">
        <f>DATEDIF(BN31,BR31,"md")</f>
        <v>#NUM!</v>
      </c>
      <c r="AY31" s="39" t="e">
        <f>IF(BC31&gt;=12,DATEDIF(BO31,BQ31,"y")+1,DATEDIF(BO31,BQ31,"y"))</f>
        <v>#NUM!</v>
      </c>
      <c r="AZ31" s="39" t="e">
        <f>IF(BC31&gt;=12,BC31-12,BC31)</f>
        <v>#NUM!</v>
      </c>
      <c r="BA31" s="40" t="e">
        <f>IF(BD31&lt;=15,"半",0)</f>
        <v>#NUM!</v>
      </c>
      <c r="BB31" s="36" t="e">
        <f>DATEDIF(BO31,BQ31,"y")</f>
        <v>#NUM!</v>
      </c>
      <c r="BC31" s="37" t="e">
        <f>IF(BD31&gt;=16,DATEDIF(BO31,BQ31,"ym")+1,DATEDIF(BO31,BQ31,"ym"))</f>
        <v>#NUM!</v>
      </c>
      <c r="BD31" s="37" t="e">
        <f>DATEDIF(BO31,BQ31,"md")</f>
        <v>#NUM!</v>
      </c>
      <c r="BE31" s="39" t="e">
        <f>IF(BI31&gt;=12,DATEDIF(BO31,BR31,"y")+1,DATEDIF(BO31,BR31,"y"))</f>
        <v>#NUM!</v>
      </c>
      <c r="BF31" s="39" t="e">
        <f>IF(BI31&gt;=12,BI31-12,BI31)</f>
        <v>#NUM!</v>
      </c>
      <c r="BG31" s="40" t="e">
        <f>IF(BJ31&lt;=15,"半",0)</f>
        <v>#NUM!</v>
      </c>
      <c r="BH31" s="36" t="e">
        <f>DATEDIF(BO31,BR31,"y")</f>
        <v>#NUM!</v>
      </c>
      <c r="BI31" s="37" t="e">
        <f>IF(BJ31&gt;=16,DATEDIF(BO31,BR31,"ym")+1,DATEDIF(BO31,BR31,"ym"))</f>
        <v>#NUM!</v>
      </c>
      <c r="BJ31" s="38" t="e">
        <f>DATEDIF(BO31,BR31,"md")</f>
        <v>#NUM!</v>
      </c>
      <c r="BK31" s="37"/>
      <c r="BL31" s="44">
        <f>IF(J32="現在",$AJ$6,J32)</f>
        <v>0</v>
      </c>
      <c r="BM31" s="37">
        <v>2</v>
      </c>
      <c r="BN31" s="46">
        <f>IF(DAY(J31)&lt;=15,J31-DAY(J31)+1,J31-DAY(J31)+16)</f>
        <v>1</v>
      </c>
      <c r="BO31" s="46">
        <f>IF(DAY(BN31)=1,BN31+15,BX31)</f>
        <v>16</v>
      </c>
      <c r="BP31" s="47"/>
      <c r="BQ31" s="115">
        <f>IF(CG31&gt;=16,CE31,IF(J32="現在",$AJ$6-CG31+15,J32-CG31+15))</f>
        <v>15</v>
      </c>
      <c r="BR31" s="48">
        <f>IF(DAY(BQ31)=15,BQ31-DAY(BQ31),BQ31-DAY(BQ31)+15)</f>
        <v>0</v>
      </c>
      <c r="BS31" s="47"/>
      <c r="BT31" s="47"/>
      <c r="BU31" s="45">
        <f>YEAR(J31)</f>
        <v>1900</v>
      </c>
      <c r="BV31" s="49">
        <f>MONTH(J31)+1</f>
        <v>2</v>
      </c>
      <c r="BW31" s="50" t="str">
        <f>CONCATENATE(BU31,"/",BV31,"/",1)</f>
        <v>1900/2/1</v>
      </c>
      <c r="BX31" s="50">
        <f>BW31+1-1</f>
        <v>32</v>
      </c>
      <c r="BY31" s="50">
        <f>BW31-1</f>
        <v>31</v>
      </c>
      <c r="BZ31" s="45">
        <f>DAY(BY31)</f>
        <v>31</v>
      </c>
      <c r="CA31" s="45">
        <f>DAY(J31)</f>
        <v>0</v>
      </c>
      <c r="CB31" s="45">
        <f>YEAR(BL31)</f>
        <v>1900</v>
      </c>
      <c r="CC31" s="49">
        <f>IF(MONTH(BL31)=12,MONTH(BL31)-12+1,MONTH(BL31)+1)</f>
        <v>2</v>
      </c>
      <c r="CD31" s="50" t="str">
        <f>IF(CC31=1,CONCATENATE(CB31+1,"/",CC31,"/",1),CONCATENATE(CB31,"/",CC31,"/",1))</f>
        <v>1900/2/1</v>
      </c>
      <c r="CE31" s="50">
        <f>CD31-1</f>
        <v>31</v>
      </c>
      <c r="CF31" s="45">
        <f>DAY(CE31)</f>
        <v>31</v>
      </c>
      <c r="CG31" s="45">
        <f>DAY(BL31)</f>
        <v>0</v>
      </c>
    </row>
    <row r="32" spans="1:85" ht="12.75" customHeight="1">
      <c r="A32" s="305"/>
      <c r="B32" s="299"/>
      <c r="C32" s="300"/>
      <c r="D32" s="300"/>
      <c r="E32" s="300"/>
      <c r="F32" s="300"/>
      <c r="G32" s="301"/>
      <c r="H32" s="2" t="s">
        <v>21</v>
      </c>
      <c r="I32" s="2"/>
      <c r="J32" s="290"/>
      <c r="K32" s="291"/>
      <c r="L32" s="264"/>
      <c r="M32" s="251"/>
      <c r="N32" s="253"/>
      <c r="O32" s="287"/>
      <c r="P32" s="251"/>
      <c r="Q32" s="298"/>
      <c r="R32" s="102"/>
      <c r="S32" s="264"/>
      <c r="T32" s="251"/>
      <c r="U32" s="253"/>
      <c r="V32"/>
      <c r="Z32" s="45"/>
      <c r="AA32" s="45"/>
      <c r="AB32" s="45"/>
      <c r="AC32" s="118"/>
      <c r="AE32" s="307"/>
      <c r="AF32" s="294"/>
      <c r="AG32" s="296"/>
      <c r="AH32" s="282"/>
      <c r="AI32" s="306"/>
      <c r="AJ32" s="191"/>
      <c r="AK32"/>
      <c r="AL32"/>
      <c r="AM32" s="39"/>
      <c r="AN32" s="39"/>
      <c r="AO32" s="40"/>
      <c r="AP32" s="36"/>
      <c r="AQ32" s="37"/>
      <c r="AR32" s="38"/>
      <c r="AS32" s="39"/>
      <c r="AT32" s="39"/>
      <c r="AU32" s="40"/>
      <c r="AV32" s="36"/>
      <c r="AW32" s="37"/>
      <c r="AX32" s="38"/>
      <c r="AY32" s="39"/>
      <c r="AZ32" s="39"/>
      <c r="BA32" s="40"/>
      <c r="BB32" s="36"/>
      <c r="BC32" s="37"/>
      <c r="BD32" s="37"/>
      <c r="BE32" s="39"/>
      <c r="BF32" s="39"/>
      <c r="BG32" s="40"/>
      <c r="BH32" s="36"/>
      <c r="BI32" s="37"/>
      <c r="BJ32" s="38"/>
      <c r="BK32" s="37"/>
      <c r="BL32" s="44"/>
      <c r="BM32" s="37"/>
      <c r="BN32" s="46"/>
      <c r="BO32" s="46"/>
      <c r="BP32" s="47"/>
      <c r="BQ32" s="48"/>
      <c r="BR32" s="48"/>
      <c r="BS32" s="47"/>
      <c r="BT32" s="47"/>
      <c r="BV32" s="49"/>
      <c r="BW32" s="50"/>
      <c r="BX32" s="50"/>
      <c r="BY32" s="50"/>
      <c r="CC32" s="49"/>
      <c r="CD32" s="50"/>
      <c r="CE32" s="50"/>
    </row>
    <row r="33" spans="1:85" ht="12.75" customHeight="1">
      <c r="A33" s="265"/>
      <c r="B33" s="267"/>
      <c r="C33" s="268"/>
      <c r="D33" s="268"/>
      <c r="E33" s="268"/>
      <c r="F33" s="268"/>
      <c r="G33" s="269"/>
      <c r="H33" s="1" t="s">
        <v>20</v>
      </c>
      <c r="I33" s="7"/>
      <c r="J33" s="302"/>
      <c r="K33" s="303"/>
      <c r="L33" s="263" t="str">
        <f>IF($J33&lt;&gt;"",IF($AI33="0-",AS33,IF($AI33="+0",AY33,IF($AI33="+-",BE33,AM33))),"")</f>
        <v/>
      </c>
      <c r="M33" s="250" t="str">
        <f>IF($J33&lt;&gt;"",IF($AI33="0-",AT33,IF($AI33="+0",AZ33,IF($AI33="+-",BF33,AN33))),"")</f>
        <v/>
      </c>
      <c r="N33" s="252" t="str">
        <f>IF($J33&lt;&gt;"",IF($AI33="0-",AU33,IF($AI33="+0",BA33,IF($AI33="+-",BG33,AO33))),"")</f>
        <v/>
      </c>
      <c r="O33" s="286" t="str">
        <f>IF($R34="","",ROUNDDOWN($AG33/12,0))</f>
        <v/>
      </c>
      <c r="P33" s="250" t="str">
        <f>IF($R34="","",ROUNDDOWN(MOD($AG33,12),0))</f>
        <v/>
      </c>
      <c r="Q33" s="297" t="str">
        <f>IF($R34="","", IF( (MOD($AG33,12)-$P33)&gt;=0.5,"半",0))</f>
        <v/>
      </c>
      <c r="R33" s="101"/>
      <c r="S33" s="263" t="str">
        <f>IF($R34="","",ROUNDDOWN($AG33*($R33/$R34)/12,0))</f>
        <v/>
      </c>
      <c r="T33" s="250" t="str">
        <f>IF($R34="","",ROUNDDOWN(MOD($AG33*($R33/$R34),12),0))</f>
        <v/>
      </c>
      <c r="U33" s="252" t="str">
        <f>IF(R34="","",IF( (MOD($AG33*($R33/$R34),12)-$T33)&gt;=0.5,"半",0) )</f>
        <v/>
      </c>
      <c r="V33"/>
      <c r="Z33" s="45"/>
      <c r="AA33" s="45"/>
      <c r="AB33" s="45"/>
      <c r="AC33" s="118"/>
      <c r="AE33" s="307"/>
      <c r="AF33" s="294"/>
      <c r="AG33" s="296">
        <f>IF(OR($AE33&lt;&gt;$AE35,$AE35=""), SUMIF($AE$13:$AE$60,$AE33,$AH$13:$AH$60),"" )</f>
        <v>0</v>
      </c>
      <c r="AH33" s="282" t="e">
        <f>IF(AF33=2,0,L33*12+M33+COUNTIF(N33:N33,"半")*0.5)</f>
        <v>#VALUE!</v>
      </c>
      <c r="AI33" s="283"/>
      <c r="AJ33" s="289" t="str">
        <f>IF(AI33&lt;&gt;"",VLOOKUP(AI33,$AK$13:$AL$16,2),"")</f>
        <v/>
      </c>
      <c r="AK33"/>
      <c r="AL33"/>
      <c r="AM33" s="39">
        <f>IF(AQ33&gt;=12,DATEDIF(BN33,BQ33,"y")+1,DATEDIF(BN33,BQ33,"y"))</f>
        <v>0</v>
      </c>
      <c r="AN33" s="39">
        <f>IF(AQ33&gt;=12,AQ33-12,AQ33)</f>
        <v>0</v>
      </c>
      <c r="AO33" s="40" t="str">
        <f>IF(AR33&lt;=15,"半",0)</f>
        <v>半</v>
      </c>
      <c r="AP33" s="53">
        <f>DATEDIF(BN33,BQ33,"y")</f>
        <v>0</v>
      </c>
      <c r="AQ33" s="54">
        <f>IF(AR33&gt;=16,DATEDIF(BN33,BQ33,"ym")+1,DATEDIF(BN33,BQ33,"ym"))</f>
        <v>0</v>
      </c>
      <c r="AR33" s="55">
        <f>DATEDIF(BN33,BQ33,"md")</f>
        <v>14</v>
      </c>
      <c r="AS33" s="39" t="e">
        <f>IF(AW33&gt;=12,DATEDIF(BN33,BR33,"y")+1,DATEDIF(BN33,BR33,"y"))</f>
        <v>#NUM!</v>
      </c>
      <c r="AT33" s="39" t="e">
        <f>IF(AW33&gt;=12,AW33-12,AW33)</f>
        <v>#NUM!</v>
      </c>
      <c r="AU33" s="40" t="e">
        <f>IF(AX33&lt;=15,"半",0)</f>
        <v>#NUM!</v>
      </c>
      <c r="AV33" s="53" t="e">
        <f>DATEDIF(BN33,BR33,"y")</f>
        <v>#NUM!</v>
      </c>
      <c r="AW33" s="54" t="e">
        <f>IF(AX33&gt;=16,DATEDIF(BN33,BR33,"ym")+1,DATEDIF(BN33,BR33,"ym"))</f>
        <v>#NUM!</v>
      </c>
      <c r="AX33" s="55" t="e">
        <f>DATEDIF(BN33,BR33,"md")</f>
        <v>#NUM!</v>
      </c>
      <c r="AY33" s="39" t="e">
        <f>IF(BC33&gt;=12,DATEDIF(BO33,BQ33,"y")+1,DATEDIF(BO33,BQ33,"y"))</f>
        <v>#NUM!</v>
      </c>
      <c r="AZ33" s="39" t="e">
        <f>IF(BC33&gt;=12,BC33-12,BC33)</f>
        <v>#NUM!</v>
      </c>
      <c r="BA33" s="40" t="e">
        <f>IF(BD33&lt;=15,"半",0)</f>
        <v>#NUM!</v>
      </c>
      <c r="BB33" s="53" t="e">
        <f>DATEDIF(BO33,BQ33,"y")</f>
        <v>#NUM!</v>
      </c>
      <c r="BC33" s="54" t="e">
        <f>IF(BD33&gt;=16,DATEDIF(BO33,BQ33,"ym")+1,DATEDIF(BO33,BQ33,"ym"))</f>
        <v>#NUM!</v>
      </c>
      <c r="BD33" s="54" t="e">
        <f>DATEDIF(BO33,BQ33,"md")</f>
        <v>#NUM!</v>
      </c>
      <c r="BE33" s="39" t="e">
        <f>IF(BI33&gt;=12,DATEDIF(BO33,BR33,"y")+1,DATEDIF(BO33,BR33,"y"))</f>
        <v>#NUM!</v>
      </c>
      <c r="BF33" s="39" t="e">
        <f>IF(BI33&gt;=12,BI33-12,BI33)</f>
        <v>#NUM!</v>
      </c>
      <c r="BG33" s="40" t="e">
        <f>IF(BJ33&lt;=15,"半",0)</f>
        <v>#NUM!</v>
      </c>
      <c r="BH33" s="53" t="e">
        <f>DATEDIF(BO33,BR33,"y")</f>
        <v>#NUM!</v>
      </c>
      <c r="BI33" s="54" t="e">
        <f>IF(BJ33&gt;=16,DATEDIF(BO33,BR33,"ym")+1,DATEDIF(BO33,BR33,"ym"))</f>
        <v>#NUM!</v>
      </c>
      <c r="BJ33" s="55" t="e">
        <f>DATEDIF(BO33,BR33,"md")</f>
        <v>#NUM!</v>
      </c>
      <c r="BK33" s="37"/>
      <c r="BL33" s="44">
        <f>IF(J34="現在",$AJ$6,J34)</f>
        <v>0</v>
      </c>
      <c r="BM33" s="37">
        <v>0</v>
      </c>
      <c r="BN33" s="46">
        <f>IF(DAY(J33)&lt;=15,J33-DAY(J33)+1,J33-DAY(J33)+16)</f>
        <v>1</v>
      </c>
      <c r="BO33" s="46">
        <f>IF(DAY(BN33)=1,BN33+15,BX33)</f>
        <v>16</v>
      </c>
      <c r="BP33" s="47"/>
      <c r="BQ33" s="115">
        <f>IF(CG33&gt;=16,CE33,IF(J34="現在",$AJ$6-CG33+15,J34-CG33+15))</f>
        <v>15</v>
      </c>
      <c r="BR33" s="48">
        <f>IF(DAY(BQ33)=15,BQ33-DAY(BQ33),BQ33-DAY(BQ33)+15)</f>
        <v>0</v>
      </c>
      <c r="BS33" s="47"/>
      <c r="BT33" s="47"/>
      <c r="BU33" s="45">
        <f>YEAR(J33)</f>
        <v>1900</v>
      </c>
      <c r="BV33" s="49">
        <f>MONTH(J33)+1</f>
        <v>2</v>
      </c>
      <c r="BW33" s="50" t="str">
        <f>CONCATENATE(BU33,"/",BV33,"/",1)</f>
        <v>1900/2/1</v>
      </c>
      <c r="BX33" s="50">
        <f>BW33+1-1</f>
        <v>32</v>
      </c>
      <c r="BY33" s="50">
        <f>BW33-1</f>
        <v>31</v>
      </c>
      <c r="BZ33" s="45">
        <f>DAY(BY33)</f>
        <v>31</v>
      </c>
      <c r="CA33" s="45">
        <f>DAY(J33)</f>
        <v>0</v>
      </c>
      <c r="CB33" s="45">
        <f>YEAR(BL33)</f>
        <v>1900</v>
      </c>
      <c r="CC33" s="49">
        <f>IF(MONTH(BL33)=12,MONTH(BL33)-12+1,MONTH(BL33)+1)</f>
        <v>2</v>
      </c>
      <c r="CD33" s="50" t="str">
        <f>IF(CC33=1,CONCATENATE(CB33+1,"/",CC33,"/",1),CONCATENATE(CB33,"/",CC33,"/",1))</f>
        <v>1900/2/1</v>
      </c>
      <c r="CE33" s="50">
        <f>CD33-1</f>
        <v>31</v>
      </c>
      <c r="CF33" s="45">
        <f>DAY(CE33)</f>
        <v>31</v>
      </c>
      <c r="CG33" s="45">
        <f>DAY(BL33)</f>
        <v>0</v>
      </c>
    </row>
    <row r="34" spans="1:85" ht="12.75" customHeight="1">
      <c r="A34" s="305"/>
      <c r="B34" s="299"/>
      <c r="C34" s="300"/>
      <c r="D34" s="300"/>
      <c r="E34" s="300"/>
      <c r="F34" s="300"/>
      <c r="G34" s="301"/>
      <c r="H34" s="2" t="s">
        <v>21</v>
      </c>
      <c r="I34" s="2"/>
      <c r="J34" s="290"/>
      <c r="K34" s="291"/>
      <c r="L34" s="264"/>
      <c r="M34" s="251"/>
      <c r="N34" s="253"/>
      <c r="O34" s="287"/>
      <c r="P34" s="251"/>
      <c r="Q34" s="298"/>
      <c r="R34" s="102"/>
      <c r="S34" s="264"/>
      <c r="T34" s="251"/>
      <c r="U34" s="253"/>
      <c r="V34"/>
      <c r="Z34" s="45"/>
      <c r="AA34" s="45"/>
      <c r="AB34" s="45"/>
      <c r="AC34" s="118"/>
      <c r="AE34" s="307"/>
      <c r="AF34" s="294"/>
      <c r="AG34" s="296"/>
      <c r="AH34" s="282"/>
      <c r="AI34" s="284"/>
      <c r="AJ34" s="191"/>
      <c r="AK34"/>
      <c r="AL34"/>
      <c r="AM34" s="39"/>
      <c r="AN34" s="39"/>
      <c r="AO34" s="40"/>
      <c r="AP34" s="36"/>
      <c r="AQ34" s="37"/>
      <c r="AR34" s="38"/>
      <c r="AS34" s="39"/>
      <c r="AT34" s="39"/>
      <c r="AU34" s="40"/>
      <c r="AV34" s="36"/>
      <c r="AW34" s="37"/>
      <c r="AX34" s="38"/>
      <c r="AY34" s="39"/>
      <c r="AZ34" s="39"/>
      <c r="BA34" s="40"/>
      <c r="BB34" s="36"/>
      <c r="BC34" s="37"/>
      <c r="BD34" s="37"/>
      <c r="BE34" s="39"/>
      <c r="BF34" s="39"/>
      <c r="BG34" s="40"/>
      <c r="BH34" s="36"/>
      <c r="BI34" s="37"/>
      <c r="BJ34" s="38"/>
      <c r="BK34" s="37"/>
      <c r="BL34" s="44"/>
      <c r="BM34" s="37"/>
      <c r="BN34" s="46"/>
      <c r="BO34" s="46"/>
      <c r="BP34" s="47"/>
      <c r="BQ34" s="48"/>
      <c r="BR34" s="48"/>
      <c r="BS34" s="47"/>
      <c r="BT34" s="47"/>
      <c r="BV34" s="49"/>
      <c r="BW34" s="50"/>
      <c r="BX34" s="50"/>
      <c r="BY34" s="50"/>
      <c r="CC34" s="49"/>
      <c r="CD34" s="50"/>
      <c r="CE34" s="50"/>
    </row>
    <row r="35" spans="1:85" ht="12.75" customHeight="1">
      <c r="A35" s="265"/>
      <c r="B35" s="267"/>
      <c r="C35" s="268"/>
      <c r="D35" s="268"/>
      <c r="E35" s="268"/>
      <c r="F35" s="268"/>
      <c r="G35" s="269"/>
      <c r="H35" s="1" t="s">
        <v>20</v>
      </c>
      <c r="I35" s="7"/>
      <c r="J35" s="302"/>
      <c r="K35" s="303"/>
      <c r="L35" s="259" t="str">
        <f>IF($J35&lt;&gt;"",IF($AI35="0-",AS35,IF($AI35="+0",AY35,IF($AI35="+-",BE35,AM35))),"")</f>
        <v/>
      </c>
      <c r="M35" s="250" t="str">
        <f>IF($J35&lt;&gt;"",IF($AI35="0-",AT35,IF($AI35="+0",AZ35,IF($AI35="+-",BF35,AN35))),"")</f>
        <v/>
      </c>
      <c r="N35" s="259" t="str">
        <f>IF($J35&lt;&gt;"",IF($AI35="0-",AU35,IF($AI35="+0",BA35,IF($AI35="+-",BG35,AO35))),"")</f>
        <v/>
      </c>
      <c r="O35" s="286" t="str">
        <f>IF($R36="","",ROUNDDOWN($AG35/12,0))</f>
        <v/>
      </c>
      <c r="P35" s="250" t="str">
        <f>IF($R36="","",ROUNDDOWN(MOD($AG35,12),0))</f>
        <v/>
      </c>
      <c r="Q35" s="297" t="str">
        <f>IF($R36="","", IF( (MOD($AG35,12)-$P35)&gt;=0.5,"半",0))</f>
        <v/>
      </c>
      <c r="R35" s="144"/>
      <c r="S35" s="263" t="str">
        <f>IF($R36="","",ROUNDDOWN($AG35*($R35/$R36)/12,0))</f>
        <v/>
      </c>
      <c r="T35" s="250" t="str">
        <f>IF($R36="","",ROUNDDOWN(MOD($AG35*($R35/$R36),12),0))</f>
        <v/>
      </c>
      <c r="U35" s="252" t="str">
        <f>IF(R36="","",IF( (MOD($AG35*($R35/$R36),12)-$T35)&gt;=0.5,"半",0) )</f>
        <v/>
      </c>
      <c r="V35"/>
      <c r="Z35" s="45"/>
      <c r="AA35" s="45"/>
      <c r="AB35" s="45"/>
      <c r="AC35" s="118"/>
      <c r="AE35" s="292"/>
      <c r="AF35" s="294"/>
      <c r="AG35" s="296">
        <f>IF(OR($AE35&lt;&gt;$AE37,$AE37=""), SUMIF($AE$13:$AE$60,$AE35,$AH$13:$AH$60),"" )</f>
        <v>0</v>
      </c>
      <c r="AH35" s="282" t="e">
        <f>IF(AF35=2,0,L35*12+M35+COUNTIF(N35:N35,"半")*0.5)</f>
        <v>#VALUE!</v>
      </c>
      <c r="AI35" s="283"/>
      <c r="AJ35" s="289" t="str">
        <f>IF(AI35&lt;&gt;"",VLOOKUP(AI35,$AK$13:$AL$16,2),"")</f>
        <v/>
      </c>
      <c r="AK35"/>
      <c r="AL35"/>
      <c r="AM35" s="39">
        <f>IF(AQ35&gt;=12,DATEDIF(BN35,BQ35,"y")+1,DATEDIF(BN35,BQ35,"y"))</f>
        <v>0</v>
      </c>
      <c r="AN35" s="39">
        <f>IF(AQ35&gt;=12,AQ35-12,AQ35)</f>
        <v>0</v>
      </c>
      <c r="AO35" s="40" t="str">
        <f>IF(AR35&lt;=15,"半",0)</f>
        <v>半</v>
      </c>
      <c r="AP35" s="36">
        <f>DATEDIF(BN35,BQ35,"y")</f>
        <v>0</v>
      </c>
      <c r="AQ35" s="37">
        <f>IF(AR35&gt;=16,DATEDIF(BN35,BQ35,"ym")+1,DATEDIF(BN35,BQ35,"ym"))</f>
        <v>0</v>
      </c>
      <c r="AR35" s="38">
        <f>DATEDIF(BN35,BQ35,"md")</f>
        <v>14</v>
      </c>
      <c r="AS35" s="39" t="e">
        <f>IF(AW35&gt;=12,DATEDIF(BN35,BR35,"y")+1,DATEDIF(BN35,BR35,"y"))</f>
        <v>#NUM!</v>
      </c>
      <c r="AT35" s="39" t="e">
        <f>IF(AW35&gt;=12,AW35-12,AW35)</f>
        <v>#NUM!</v>
      </c>
      <c r="AU35" s="40" t="e">
        <f>IF(AX35&lt;=15,"半",0)</f>
        <v>#NUM!</v>
      </c>
      <c r="AV35" s="36" t="e">
        <f>DATEDIF(BN35,BR35,"y")</f>
        <v>#NUM!</v>
      </c>
      <c r="AW35" s="37" t="e">
        <f>IF(AX35&gt;=16,DATEDIF(BN35,BR35,"ym")+1,DATEDIF(BN35,BR35,"ym"))</f>
        <v>#NUM!</v>
      </c>
      <c r="AX35" s="38" t="e">
        <f>DATEDIF(BN35,BR35,"md")</f>
        <v>#NUM!</v>
      </c>
      <c r="AY35" s="39" t="e">
        <f>IF(BC35&gt;=12,DATEDIF(BO35,BQ35,"y")+1,DATEDIF(BO35,BQ35,"y"))</f>
        <v>#NUM!</v>
      </c>
      <c r="AZ35" s="39" t="e">
        <f>IF(BC35&gt;=12,BC35-12,BC35)</f>
        <v>#NUM!</v>
      </c>
      <c r="BA35" s="40" t="e">
        <f>IF(BD35&lt;=15,"半",0)</f>
        <v>#NUM!</v>
      </c>
      <c r="BB35" s="36" t="e">
        <f>DATEDIF(BO35,BQ35,"y")</f>
        <v>#NUM!</v>
      </c>
      <c r="BC35" s="37" t="e">
        <f>IF(BD35&gt;=16,DATEDIF(BO35,BQ35,"ym")+1,DATEDIF(BO35,BQ35,"ym"))</f>
        <v>#NUM!</v>
      </c>
      <c r="BD35" s="37" t="e">
        <f>DATEDIF(BO35,BQ35,"md")</f>
        <v>#NUM!</v>
      </c>
      <c r="BE35" s="39" t="e">
        <f>IF(BI35&gt;=12,DATEDIF(BO35,BR35,"y")+1,DATEDIF(BO35,BR35,"y"))</f>
        <v>#NUM!</v>
      </c>
      <c r="BF35" s="39" t="e">
        <f>IF(BI35&gt;=12,BI35-12,BI35)</f>
        <v>#NUM!</v>
      </c>
      <c r="BG35" s="40" t="e">
        <f>IF(BJ35&lt;=15,"半",0)</f>
        <v>#NUM!</v>
      </c>
      <c r="BH35" s="36" t="e">
        <f>DATEDIF(BO35,BR35,"y")</f>
        <v>#NUM!</v>
      </c>
      <c r="BI35" s="37" t="e">
        <f>IF(BJ35&gt;=16,DATEDIF(BO35,BR35,"ym")+1,DATEDIF(BO35,BR35,"ym"))</f>
        <v>#NUM!</v>
      </c>
      <c r="BJ35" s="38" t="e">
        <f>DATEDIF(BO35,BR35,"md")</f>
        <v>#NUM!</v>
      </c>
      <c r="BK35" s="37"/>
      <c r="BL35" s="44">
        <f>IF(J36="現在",$AJ$6,J36)</f>
        <v>0</v>
      </c>
      <c r="BM35" s="37">
        <v>1</v>
      </c>
      <c r="BN35" s="46">
        <f>IF(DAY(J35)&lt;=15,J35-DAY(J35)+1,J35-DAY(J35)+16)</f>
        <v>1</v>
      </c>
      <c r="BO35" s="46">
        <f>IF(DAY(BN35)=1,BN35+15,BX35)</f>
        <v>16</v>
      </c>
      <c r="BP35" s="47"/>
      <c r="BQ35" s="115">
        <f>IF(CG35&gt;=16,CE35,IF(J36="現在",$AJ$6-CG35+15,J36-CG35+15))</f>
        <v>15</v>
      </c>
      <c r="BR35" s="48">
        <f>IF(DAY(BQ35)=15,BQ35-DAY(BQ35),BQ35-DAY(BQ35)+15)</f>
        <v>0</v>
      </c>
      <c r="BS35" s="47"/>
      <c r="BT35" s="47"/>
      <c r="BU35" s="45">
        <f>YEAR(J35)</f>
        <v>1900</v>
      </c>
      <c r="BV35" s="49">
        <f>MONTH(J35)+1</f>
        <v>2</v>
      </c>
      <c r="BW35" s="50" t="str">
        <f>CONCATENATE(BU35,"/",BV35,"/",1)</f>
        <v>1900/2/1</v>
      </c>
      <c r="BX35" s="50">
        <f>BW35+1-1</f>
        <v>32</v>
      </c>
      <c r="BY35" s="50">
        <f>BW35-1</f>
        <v>31</v>
      </c>
      <c r="BZ35" s="45">
        <f>DAY(BY35)</f>
        <v>31</v>
      </c>
      <c r="CA35" s="45">
        <f>DAY(J35)</f>
        <v>0</v>
      </c>
      <c r="CB35" s="45">
        <f>YEAR(BL35)</f>
        <v>1900</v>
      </c>
      <c r="CC35" s="49">
        <f>IF(MONTH(BL35)=12,MONTH(BL35)-12+1,MONTH(BL35)+1)</f>
        <v>2</v>
      </c>
      <c r="CD35" s="50" t="str">
        <f>IF(CC35=1,CONCATENATE(CB35+1,"/",CC35,"/",1),CONCATENATE(CB35,"/",CC35,"/",1))</f>
        <v>1900/2/1</v>
      </c>
      <c r="CE35" s="50">
        <f>CD35-1</f>
        <v>31</v>
      </c>
      <c r="CF35" s="45">
        <f>DAY(CE35)</f>
        <v>31</v>
      </c>
      <c r="CG35" s="45">
        <f>DAY(BL35)</f>
        <v>0</v>
      </c>
    </row>
    <row r="36" spans="1:85" ht="12.75" customHeight="1">
      <c r="A36" s="305"/>
      <c r="B36" s="299"/>
      <c r="C36" s="300"/>
      <c r="D36" s="300"/>
      <c r="E36" s="300"/>
      <c r="F36" s="300"/>
      <c r="G36" s="301"/>
      <c r="H36" s="2" t="s">
        <v>21</v>
      </c>
      <c r="I36" s="2"/>
      <c r="J36" s="290"/>
      <c r="K36" s="291"/>
      <c r="L36" s="285"/>
      <c r="M36" s="251"/>
      <c r="N36" s="285"/>
      <c r="O36" s="287"/>
      <c r="P36" s="251"/>
      <c r="Q36" s="298"/>
      <c r="R36" s="102"/>
      <c r="S36" s="264"/>
      <c r="T36" s="251"/>
      <c r="U36" s="253"/>
      <c r="V36"/>
      <c r="Z36" s="45"/>
      <c r="AA36" s="45"/>
      <c r="AB36" s="45"/>
      <c r="AC36" s="119"/>
      <c r="AE36" s="292"/>
      <c r="AF36" s="294"/>
      <c r="AG36" s="296"/>
      <c r="AH36" s="282"/>
      <c r="AI36" s="306"/>
      <c r="AJ36" s="191"/>
      <c r="AK36"/>
      <c r="AL36"/>
      <c r="AM36" s="39"/>
      <c r="AN36" s="39"/>
      <c r="AO36" s="40"/>
      <c r="AP36" s="36"/>
      <c r="AQ36" s="37"/>
      <c r="AR36" s="38"/>
      <c r="AS36" s="39"/>
      <c r="AT36" s="39"/>
      <c r="AU36" s="40"/>
      <c r="AV36" s="36"/>
      <c r="AW36" s="37"/>
      <c r="AX36" s="38"/>
      <c r="AY36" s="39"/>
      <c r="AZ36" s="39"/>
      <c r="BA36" s="40"/>
      <c r="BB36" s="36"/>
      <c r="BC36" s="37"/>
      <c r="BD36" s="37"/>
      <c r="BE36" s="39"/>
      <c r="BF36" s="39"/>
      <c r="BG36" s="40"/>
      <c r="BH36" s="36"/>
      <c r="BI36" s="37"/>
      <c r="BJ36" s="38"/>
      <c r="BK36" s="37"/>
      <c r="BL36" s="44"/>
      <c r="BM36" s="37"/>
      <c r="BN36" s="46"/>
      <c r="BO36" s="46"/>
      <c r="BP36" s="47"/>
      <c r="BQ36" s="48"/>
      <c r="BR36" s="48"/>
      <c r="BS36" s="47"/>
      <c r="BT36" s="47"/>
      <c r="BV36" s="49"/>
      <c r="BW36" s="50"/>
      <c r="BX36" s="50"/>
      <c r="BY36" s="50"/>
      <c r="CC36" s="49"/>
      <c r="CD36" s="50"/>
      <c r="CE36" s="50"/>
    </row>
    <row r="37" spans="1:85" ht="12.75" customHeight="1">
      <c r="A37" s="265"/>
      <c r="B37" s="267"/>
      <c r="C37" s="268"/>
      <c r="D37" s="268"/>
      <c r="E37" s="268"/>
      <c r="F37" s="268"/>
      <c r="G37" s="269"/>
      <c r="H37" s="1" t="s">
        <v>20</v>
      </c>
      <c r="I37" s="7"/>
      <c r="J37" s="302"/>
      <c r="K37" s="303"/>
      <c r="L37" s="277" t="str">
        <f>IF($J37&lt;&gt;"",IF($AI37="0-",AS37,IF($AI37="+0",AY37,IF($AI37="+-",BE37,AM37))),"")</f>
        <v/>
      </c>
      <c r="M37" s="250" t="str">
        <f>IF($J37&lt;&gt;"",IF($AI37="0-",AT37,IF($AI37="+0",AZ37,IF($AI37="+-",BF37,AN37))),"")</f>
        <v/>
      </c>
      <c r="N37" s="259" t="str">
        <f>IF($J37&lt;&gt;"",IF($AI37="0-",AU37,IF($AI37="+0",BA37,IF($AI37="+-",BG37,AO37))),"")</f>
        <v/>
      </c>
      <c r="O37" s="286" t="str">
        <f>IF($R38="","",ROUNDDOWN($AG37/12,0))</f>
        <v/>
      </c>
      <c r="P37" s="250" t="str">
        <f>IF($R38="","",ROUNDDOWN(MOD($AG37,12),0))</f>
        <v/>
      </c>
      <c r="Q37" s="297" t="str">
        <f>IF($R38="","", IF( (MOD($AG37,12)-$P37)&gt;=0.5,"半",0))</f>
        <v/>
      </c>
      <c r="R37" s="101"/>
      <c r="S37" s="263" t="str">
        <f>IF($R38="","",ROUNDDOWN($AG37*($R37/$R38)/12,0))</f>
        <v/>
      </c>
      <c r="T37" s="250" t="str">
        <f>IF($R38="","",ROUNDDOWN(MOD($AG37*($R37/$R38),12),0))</f>
        <v/>
      </c>
      <c r="U37" s="252" t="str">
        <f>IF(R38="","",IF( (MOD($AG37*($R37/$R38),12)-$T37)&gt;=0.5,"半",0) )</f>
        <v/>
      </c>
      <c r="V37"/>
      <c r="Z37" s="45"/>
      <c r="AA37" s="45"/>
      <c r="AB37" s="45"/>
      <c r="AC37" s="119"/>
      <c r="AE37" s="292"/>
      <c r="AF37" s="294"/>
      <c r="AG37" s="296">
        <f>IF(OR($AE37&lt;&gt;$AE39,$AE39=""), SUMIF($AE$13:$AE$60,$AE37,$AH$13:$AH$60),"" )</f>
        <v>0</v>
      </c>
      <c r="AH37" s="282" t="e">
        <f>IF(AF37=2,0,L37*12+M37+COUNTIF(N37:N37,"半")*0.5)</f>
        <v>#VALUE!</v>
      </c>
      <c r="AI37" s="283"/>
      <c r="AJ37" s="289" t="str">
        <f>IF(AI37&lt;&gt;"",VLOOKUP(AI37,$AK$13:$AL$16,2),"")</f>
        <v/>
      </c>
      <c r="AK37"/>
      <c r="AL37"/>
      <c r="AM37" s="39">
        <f>IF(AQ37&gt;=12,DATEDIF(BN37,BQ37,"y")+1,DATEDIF(BN37,BQ37,"y"))</f>
        <v>0</v>
      </c>
      <c r="AN37" s="39">
        <f>IF(AQ37&gt;=12,AQ37-12,AQ37)</f>
        <v>0</v>
      </c>
      <c r="AO37" s="40" t="str">
        <f>IF(AR37&lt;=15,"半",0)</f>
        <v>半</v>
      </c>
      <c r="AP37" s="36">
        <f>DATEDIF(BN37,BQ37,"y")</f>
        <v>0</v>
      </c>
      <c r="AQ37" s="37">
        <f>IF(AR37&gt;=16,DATEDIF(BN37,BQ37,"ym")+1,DATEDIF(BN37,BQ37,"ym"))</f>
        <v>0</v>
      </c>
      <c r="AR37" s="38">
        <f>DATEDIF(BN37,BQ37,"md")</f>
        <v>14</v>
      </c>
      <c r="AS37" s="39" t="e">
        <f>IF(AW37&gt;=12,DATEDIF(BN37,BR37,"y")+1,DATEDIF(BN37,BR37,"y"))</f>
        <v>#NUM!</v>
      </c>
      <c r="AT37" s="39" t="e">
        <f>IF(AW37&gt;=12,AW37-12,AW37)</f>
        <v>#NUM!</v>
      </c>
      <c r="AU37" s="40" t="e">
        <f>IF(AX37&lt;=15,"半",0)</f>
        <v>#NUM!</v>
      </c>
      <c r="AV37" s="36" t="e">
        <f>DATEDIF(BN37,BR37,"y")</f>
        <v>#NUM!</v>
      </c>
      <c r="AW37" s="37" t="e">
        <f>IF(AX37&gt;=16,DATEDIF(BN37,BR37,"ym")+1,DATEDIF(BN37,BR37,"ym"))</f>
        <v>#NUM!</v>
      </c>
      <c r="AX37" s="38" t="e">
        <f>DATEDIF(BN37,BR37,"md")</f>
        <v>#NUM!</v>
      </c>
      <c r="AY37" s="39" t="e">
        <f>IF(BC37&gt;=12,DATEDIF(BO37,BQ37,"y")+1,DATEDIF(BO37,BQ37,"y"))</f>
        <v>#NUM!</v>
      </c>
      <c r="AZ37" s="39" t="e">
        <f>IF(BC37&gt;=12,BC37-12,BC37)</f>
        <v>#NUM!</v>
      </c>
      <c r="BA37" s="40" t="e">
        <f>IF(BD37&lt;=15,"半",0)</f>
        <v>#NUM!</v>
      </c>
      <c r="BB37" s="36" t="e">
        <f>DATEDIF(BO37,BQ37,"y")</f>
        <v>#NUM!</v>
      </c>
      <c r="BC37" s="37" t="e">
        <f>IF(BD37&gt;=16,DATEDIF(BO37,BQ37,"ym")+1,DATEDIF(BO37,BQ37,"ym"))</f>
        <v>#NUM!</v>
      </c>
      <c r="BD37" s="37" t="e">
        <f>DATEDIF(BO37,BQ37,"md")</f>
        <v>#NUM!</v>
      </c>
      <c r="BE37" s="39" t="e">
        <f>IF(BI37&gt;=12,DATEDIF(BO37,BR37,"y")+1,DATEDIF(BO37,BR37,"y"))</f>
        <v>#NUM!</v>
      </c>
      <c r="BF37" s="39" t="e">
        <f>IF(BI37&gt;=12,BI37-12,BI37)</f>
        <v>#NUM!</v>
      </c>
      <c r="BG37" s="40" t="e">
        <f>IF(BJ37&lt;=15,"半",0)</f>
        <v>#NUM!</v>
      </c>
      <c r="BH37" s="36" t="e">
        <f>DATEDIF(BO37,BR37,"y")</f>
        <v>#NUM!</v>
      </c>
      <c r="BI37" s="37" t="e">
        <f>IF(BJ37&gt;=16,DATEDIF(BO37,BR37,"ym")+1,DATEDIF(BO37,BR37,"ym"))</f>
        <v>#NUM!</v>
      </c>
      <c r="BJ37" s="38" t="e">
        <f>DATEDIF(BO37,BR37,"md")</f>
        <v>#NUM!</v>
      </c>
      <c r="BK37" s="37"/>
      <c r="BL37" s="44">
        <f>IF(J38="現在",$AJ$6,J38)</f>
        <v>0</v>
      </c>
      <c r="BM37" s="37">
        <v>2</v>
      </c>
      <c r="BN37" s="46">
        <f>IF(DAY(J37)&lt;=15,J37-DAY(J37)+1,J37-DAY(J37)+16)</f>
        <v>1</v>
      </c>
      <c r="BO37" s="46">
        <f>IF(DAY(BN37)=1,BN37+15,BX37)</f>
        <v>16</v>
      </c>
      <c r="BP37" s="47"/>
      <c r="BQ37" s="115">
        <f>IF(CG37&gt;=16,CE37,IF(J38="現在",$AJ$6-CG37+15,J38-CG37+15))</f>
        <v>15</v>
      </c>
      <c r="BR37" s="48">
        <f>IF(DAY(BQ37)=15,BQ37-DAY(BQ37),BQ37-DAY(BQ37)+15)</f>
        <v>0</v>
      </c>
      <c r="BS37" s="47"/>
      <c r="BT37" s="47"/>
      <c r="BU37" s="45">
        <f>YEAR(J37)</f>
        <v>1900</v>
      </c>
      <c r="BV37" s="49">
        <f>MONTH(J37)+1</f>
        <v>2</v>
      </c>
      <c r="BW37" s="50" t="str">
        <f>CONCATENATE(BU37,"/",BV37,"/",1)</f>
        <v>1900/2/1</v>
      </c>
      <c r="BX37" s="50">
        <f>BW37+1-1</f>
        <v>32</v>
      </c>
      <c r="BY37" s="50">
        <f>BW37-1</f>
        <v>31</v>
      </c>
      <c r="BZ37" s="45">
        <f>DAY(BY37)</f>
        <v>31</v>
      </c>
      <c r="CA37" s="45">
        <f>DAY(J37)</f>
        <v>0</v>
      </c>
      <c r="CB37" s="45">
        <f>YEAR(BL37)</f>
        <v>1900</v>
      </c>
      <c r="CC37" s="49">
        <f>IF(MONTH(BL37)=12,MONTH(BL37)-12+1,MONTH(BL37)+1)</f>
        <v>2</v>
      </c>
      <c r="CD37" s="50" t="str">
        <f>IF(CC37=1,CONCATENATE(CB37+1,"/",CC37,"/",1),CONCATENATE(CB37,"/",CC37,"/",1))</f>
        <v>1900/2/1</v>
      </c>
      <c r="CE37" s="50">
        <f>CD37-1</f>
        <v>31</v>
      </c>
      <c r="CF37" s="45">
        <f>DAY(CE37)</f>
        <v>31</v>
      </c>
      <c r="CG37" s="45">
        <f>DAY(BL37)</f>
        <v>0</v>
      </c>
    </row>
    <row r="38" spans="1:85" ht="12.75" customHeight="1">
      <c r="A38" s="305"/>
      <c r="B38" s="299"/>
      <c r="C38" s="300"/>
      <c r="D38" s="300"/>
      <c r="E38" s="300"/>
      <c r="F38" s="300"/>
      <c r="G38" s="301"/>
      <c r="H38" s="2" t="s">
        <v>21</v>
      </c>
      <c r="I38" s="2"/>
      <c r="J38" s="290"/>
      <c r="K38" s="291"/>
      <c r="L38" s="304"/>
      <c r="M38" s="251"/>
      <c r="N38" s="285"/>
      <c r="O38" s="287"/>
      <c r="P38" s="251"/>
      <c r="Q38" s="298"/>
      <c r="R38" s="102"/>
      <c r="S38" s="264"/>
      <c r="T38" s="251"/>
      <c r="U38" s="253"/>
      <c r="V38"/>
      <c r="Z38" s="45"/>
      <c r="AA38" s="45"/>
      <c r="AB38" s="45"/>
      <c r="AC38" s="119"/>
      <c r="AE38" s="292"/>
      <c r="AF38" s="294"/>
      <c r="AG38" s="296"/>
      <c r="AH38" s="282"/>
      <c r="AI38" s="306"/>
      <c r="AJ38" s="191"/>
      <c r="AK38"/>
      <c r="AL38"/>
      <c r="AM38" s="39"/>
      <c r="AN38" s="39"/>
      <c r="AO38" s="40"/>
      <c r="AP38" s="36"/>
      <c r="AQ38" s="37"/>
      <c r="AR38" s="38"/>
      <c r="AS38" s="39"/>
      <c r="AT38" s="39"/>
      <c r="AU38" s="40"/>
      <c r="AV38" s="36"/>
      <c r="AW38" s="37"/>
      <c r="AX38" s="38"/>
      <c r="AY38" s="39"/>
      <c r="AZ38" s="39"/>
      <c r="BA38" s="40"/>
      <c r="BB38" s="36"/>
      <c r="BC38" s="37"/>
      <c r="BD38" s="37"/>
      <c r="BE38" s="39"/>
      <c r="BF38" s="39"/>
      <c r="BG38" s="40"/>
      <c r="BH38" s="36"/>
      <c r="BI38" s="37"/>
      <c r="BJ38" s="38"/>
      <c r="BK38" s="37"/>
      <c r="BL38" s="44"/>
      <c r="BM38" s="37"/>
      <c r="BN38" s="46"/>
      <c r="BO38" s="46"/>
      <c r="BP38" s="47"/>
      <c r="BQ38" s="48"/>
      <c r="BR38" s="48"/>
      <c r="BS38" s="47"/>
      <c r="BT38" s="47"/>
      <c r="BV38" s="49"/>
      <c r="BW38" s="50"/>
      <c r="BX38" s="50"/>
      <c r="BY38" s="50"/>
      <c r="CC38" s="49"/>
      <c r="CD38" s="50"/>
      <c r="CE38" s="50"/>
    </row>
    <row r="39" spans="1:85" ht="12.75" customHeight="1">
      <c r="A39" s="265"/>
      <c r="B39" s="267"/>
      <c r="C39" s="268"/>
      <c r="D39" s="268"/>
      <c r="E39" s="268"/>
      <c r="F39" s="268"/>
      <c r="G39" s="269"/>
      <c r="H39" s="1" t="s">
        <v>20</v>
      </c>
      <c r="I39" s="7"/>
      <c r="J39" s="302"/>
      <c r="K39" s="303"/>
      <c r="L39" s="277" t="str">
        <f>IF($J39&lt;&gt;"",IF($AI39="0-",AS39,IF($AI39="+0",AY39,IF($AI39="+-",BE39,AM39))),"")</f>
        <v/>
      </c>
      <c r="M39" s="250" t="str">
        <f>IF($J39&lt;&gt;"",IF($AI39="0-",AT39,IF($AI39="+0",AZ39,IF($AI39="+-",BF39,AN39))),"")</f>
        <v/>
      </c>
      <c r="N39" s="259" t="str">
        <f>IF($J39&lt;&gt;"",IF($AI39="0-",AU39,IF($AI39="+0",BA39,IF($AI39="+-",BG39,AO39))),"")</f>
        <v/>
      </c>
      <c r="O39" s="286" t="str">
        <f>IF($R40="","",ROUNDDOWN($AG39/12,0))</f>
        <v/>
      </c>
      <c r="P39" s="250" t="str">
        <f>IF($R40="","",ROUNDDOWN(MOD($AG39,12),0))</f>
        <v/>
      </c>
      <c r="Q39" s="297" t="str">
        <f>IF($R40="","", IF( (MOD($AG39,12)-$P39)&gt;=0.5,"半",0))</f>
        <v/>
      </c>
      <c r="R39" s="101"/>
      <c r="S39" s="263" t="str">
        <f>IF($R40="","",ROUNDDOWN($AG39*($R39/$R40)/12,0))</f>
        <v/>
      </c>
      <c r="T39" s="250" t="str">
        <f>IF($R40="","",ROUNDDOWN(MOD($AG39*($R39/$R40),12),0))</f>
        <v/>
      </c>
      <c r="U39" s="252" t="str">
        <f>IF(R40="","",IF( (MOD($AG39*($R39/$R40),12)-$T39)&gt;=0.5,"半",0) )</f>
        <v/>
      </c>
      <c r="V39"/>
      <c r="Z39" s="45"/>
      <c r="AA39" s="45"/>
      <c r="AB39" s="45"/>
      <c r="AC39" s="119"/>
      <c r="AE39" s="292"/>
      <c r="AF39" s="294"/>
      <c r="AG39" s="296">
        <f>IF(OR($AE39&lt;&gt;$AE41,$AE41=""), SUMIF($AE$13:$AE$60,$AE39,$AH$13:$AH$60),"" )</f>
        <v>0</v>
      </c>
      <c r="AH39" s="282" t="e">
        <f>IF(AF39=2,0,L39*12+M39+COUNTIF(N39:N39,"半")*0.5)</f>
        <v>#VALUE!</v>
      </c>
      <c r="AI39" s="283"/>
      <c r="AJ39" s="289" t="str">
        <f>IF(AI39&lt;&gt;"",VLOOKUP(AI39,$AK$13:$AL$16,2),"")</f>
        <v/>
      </c>
      <c r="AK39"/>
      <c r="AL39"/>
      <c r="AM39" s="39">
        <f>IF(AQ39&gt;=12,DATEDIF(BN39,BQ39,"y")+1,DATEDIF(BN39,BQ39,"y"))</f>
        <v>0</v>
      </c>
      <c r="AN39" s="39">
        <f>IF(AQ39&gt;=12,AQ39-12,AQ39)</f>
        <v>0</v>
      </c>
      <c r="AO39" s="40" t="str">
        <f>IF(AR39&lt;=15,"半",0)</f>
        <v>半</v>
      </c>
      <c r="AP39" s="53">
        <f>DATEDIF(BN39,BQ39,"y")</f>
        <v>0</v>
      </c>
      <c r="AQ39" s="54">
        <f>IF(AR39&gt;=16,DATEDIF(BN39,BQ39,"ym")+1,DATEDIF(BN39,BQ39,"ym"))</f>
        <v>0</v>
      </c>
      <c r="AR39" s="55">
        <f>DATEDIF(BN39,BQ39,"md")</f>
        <v>14</v>
      </c>
      <c r="AS39" s="39" t="e">
        <f>IF(AW39&gt;=12,DATEDIF(BN39,BR39,"y")+1,DATEDIF(BN39,BR39,"y"))</f>
        <v>#NUM!</v>
      </c>
      <c r="AT39" s="39" t="e">
        <f>IF(AW39&gt;=12,AW39-12,AW39)</f>
        <v>#NUM!</v>
      </c>
      <c r="AU39" s="40" t="e">
        <f>IF(AX39&lt;=15,"半",0)</f>
        <v>#NUM!</v>
      </c>
      <c r="AV39" s="53" t="e">
        <f>DATEDIF(BN39,BR39,"y")</f>
        <v>#NUM!</v>
      </c>
      <c r="AW39" s="54" t="e">
        <f>IF(AX39&gt;=16,DATEDIF(BN39,BR39,"ym")+1,DATEDIF(BN39,BR39,"ym"))</f>
        <v>#NUM!</v>
      </c>
      <c r="AX39" s="55" t="e">
        <f>DATEDIF(BN39,BR39,"md")</f>
        <v>#NUM!</v>
      </c>
      <c r="AY39" s="39" t="e">
        <f>IF(BC39&gt;=12,DATEDIF(BO39,BQ39,"y")+1,DATEDIF(BO39,BQ39,"y"))</f>
        <v>#NUM!</v>
      </c>
      <c r="AZ39" s="39" t="e">
        <f>IF(BC39&gt;=12,BC39-12,BC39)</f>
        <v>#NUM!</v>
      </c>
      <c r="BA39" s="40" t="e">
        <f>IF(BD39&lt;=15,"半",0)</f>
        <v>#NUM!</v>
      </c>
      <c r="BB39" s="53" t="e">
        <f>DATEDIF(BO39,BQ39,"y")</f>
        <v>#NUM!</v>
      </c>
      <c r="BC39" s="54" t="e">
        <f>IF(BD39&gt;=16,DATEDIF(BO39,BQ39,"ym")+1,DATEDIF(BO39,BQ39,"ym"))</f>
        <v>#NUM!</v>
      </c>
      <c r="BD39" s="54" t="e">
        <f>DATEDIF(BO39,BQ39,"md")</f>
        <v>#NUM!</v>
      </c>
      <c r="BE39" s="39" t="e">
        <f>IF(BI39&gt;=12,DATEDIF(BO39,BR39,"y")+1,DATEDIF(BO39,BR39,"y"))</f>
        <v>#NUM!</v>
      </c>
      <c r="BF39" s="39" t="e">
        <f>IF(BI39&gt;=12,BI39-12,BI39)</f>
        <v>#NUM!</v>
      </c>
      <c r="BG39" s="40" t="e">
        <f>IF(BJ39&lt;=15,"半",0)</f>
        <v>#NUM!</v>
      </c>
      <c r="BH39" s="53" t="e">
        <f>DATEDIF(BO39,BR39,"y")</f>
        <v>#NUM!</v>
      </c>
      <c r="BI39" s="54" t="e">
        <f>IF(BJ39&gt;=16,DATEDIF(BO39,BR39,"ym")+1,DATEDIF(BO39,BR39,"ym"))</f>
        <v>#NUM!</v>
      </c>
      <c r="BJ39" s="55" t="e">
        <f>DATEDIF(BO39,BR39,"md")</f>
        <v>#NUM!</v>
      </c>
      <c r="BK39" s="37"/>
      <c r="BL39" s="44">
        <f>IF(J40="現在",$AJ$6,J40)</f>
        <v>0</v>
      </c>
      <c r="BM39" s="37">
        <v>0</v>
      </c>
      <c r="BN39" s="46">
        <f>IF(DAY(J39)&lt;=15,J39-DAY(J39)+1,J39-DAY(J39)+16)</f>
        <v>1</v>
      </c>
      <c r="BO39" s="46">
        <f>IF(DAY(BN39)=1,BN39+15,BX39)</f>
        <v>16</v>
      </c>
      <c r="BP39" s="47"/>
      <c r="BQ39" s="115">
        <f>IF(CG39&gt;=16,CE39,IF(J40="現在",$AJ$6-CG39+15,J40-CG39+15))</f>
        <v>15</v>
      </c>
      <c r="BR39" s="48">
        <f>IF(DAY(BQ39)=15,BQ39-DAY(BQ39),BQ39-DAY(BQ39)+15)</f>
        <v>0</v>
      </c>
      <c r="BS39" s="47"/>
      <c r="BT39" s="47"/>
      <c r="BU39" s="45">
        <f>YEAR(J39)</f>
        <v>1900</v>
      </c>
      <c r="BV39" s="49">
        <f>MONTH(J39)+1</f>
        <v>2</v>
      </c>
      <c r="BW39" s="50" t="str">
        <f>CONCATENATE(BU39,"/",BV39,"/",1)</f>
        <v>1900/2/1</v>
      </c>
      <c r="BX39" s="50">
        <f>BW39+1-1</f>
        <v>32</v>
      </c>
      <c r="BY39" s="50">
        <f>BW39-1</f>
        <v>31</v>
      </c>
      <c r="BZ39" s="45">
        <f>DAY(BY39)</f>
        <v>31</v>
      </c>
      <c r="CA39" s="45">
        <f>DAY(J39)</f>
        <v>0</v>
      </c>
      <c r="CB39" s="45">
        <f>YEAR(BL39)</f>
        <v>1900</v>
      </c>
      <c r="CC39" s="49">
        <f>IF(MONTH(BL39)=12,MONTH(BL39)-12+1,MONTH(BL39)+1)</f>
        <v>2</v>
      </c>
      <c r="CD39" s="50" t="str">
        <f>IF(CC39=1,CONCATENATE(CB39+1,"/",CC39,"/",1),CONCATENATE(CB39,"/",CC39,"/",1))</f>
        <v>1900/2/1</v>
      </c>
      <c r="CE39" s="50">
        <f>CD39-1</f>
        <v>31</v>
      </c>
      <c r="CF39" s="45">
        <f>DAY(CE39)</f>
        <v>31</v>
      </c>
      <c r="CG39" s="45">
        <f>DAY(BL39)</f>
        <v>0</v>
      </c>
    </row>
    <row r="40" spans="1:85" ht="12.75" customHeight="1">
      <c r="A40" s="305"/>
      <c r="B40" s="299"/>
      <c r="C40" s="300"/>
      <c r="D40" s="300"/>
      <c r="E40" s="300"/>
      <c r="F40" s="300"/>
      <c r="G40" s="301"/>
      <c r="H40" s="2" t="s">
        <v>21</v>
      </c>
      <c r="I40" s="2"/>
      <c r="J40" s="290"/>
      <c r="K40" s="291"/>
      <c r="L40" s="304"/>
      <c r="M40" s="251"/>
      <c r="N40" s="285"/>
      <c r="O40" s="287"/>
      <c r="P40" s="251"/>
      <c r="Q40" s="298"/>
      <c r="R40" s="102"/>
      <c r="S40" s="264"/>
      <c r="T40" s="251"/>
      <c r="U40" s="253"/>
      <c r="V40"/>
      <c r="Z40" s="45"/>
      <c r="AA40" s="45"/>
      <c r="AB40" s="45"/>
      <c r="AC40" s="119"/>
      <c r="AE40" s="292"/>
      <c r="AF40" s="294"/>
      <c r="AG40" s="296"/>
      <c r="AH40" s="282"/>
      <c r="AI40" s="284"/>
      <c r="AJ40" s="191"/>
      <c r="AK40"/>
      <c r="AL40"/>
      <c r="AM40" s="39"/>
      <c r="AN40" s="39"/>
      <c r="AO40" s="40"/>
      <c r="AP40" s="36"/>
      <c r="AQ40" s="37"/>
      <c r="AR40" s="38"/>
      <c r="AS40" s="39"/>
      <c r="AT40" s="39"/>
      <c r="AU40" s="40"/>
      <c r="AV40" s="36"/>
      <c r="AW40" s="37"/>
      <c r="AX40" s="38"/>
      <c r="AY40" s="39"/>
      <c r="AZ40" s="39"/>
      <c r="BA40" s="40"/>
      <c r="BB40" s="36"/>
      <c r="BC40" s="37"/>
      <c r="BD40" s="37"/>
      <c r="BE40" s="39"/>
      <c r="BF40" s="39"/>
      <c r="BG40" s="40"/>
      <c r="BH40" s="36"/>
      <c r="BI40" s="37"/>
      <c r="BJ40" s="38"/>
      <c r="BK40" s="37"/>
      <c r="BL40" s="44"/>
      <c r="BM40" s="37"/>
      <c r="BN40" s="46"/>
      <c r="BO40" s="46"/>
      <c r="BP40" s="47"/>
      <c r="BQ40" s="48"/>
      <c r="BR40" s="48"/>
      <c r="BS40" s="47"/>
      <c r="BT40" s="47"/>
      <c r="BV40" s="49"/>
      <c r="BW40" s="50"/>
      <c r="BX40" s="50"/>
      <c r="BY40" s="50"/>
      <c r="CC40" s="49"/>
      <c r="CD40" s="50"/>
      <c r="CE40" s="50"/>
    </row>
    <row r="41" spans="1:85" ht="12.75" customHeight="1">
      <c r="A41" s="265"/>
      <c r="B41" s="267"/>
      <c r="C41" s="268"/>
      <c r="D41" s="268"/>
      <c r="E41" s="268"/>
      <c r="F41" s="268"/>
      <c r="G41" s="269"/>
      <c r="H41" s="1" t="s">
        <v>20</v>
      </c>
      <c r="I41" s="7"/>
      <c r="J41" s="302"/>
      <c r="K41" s="303"/>
      <c r="L41" s="277" t="str">
        <f>IF($J41&lt;&gt;"",IF($AI41="0-",AS41,IF($AI41="+0",AY41,IF($AI41="+-",BE41,AM41))),"")</f>
        <v/>
      </c>
      <c r="M41" s="250" t="str">
        <f>IF($J41&lt;&gt;"",IF($AI41="0-",AT41,IF($AI41="+0",AZ41,IF($AI41="+-",BF41,AN41))),"")</f>
        <v/>
      </c>
      <c r="N41" s="259" t="str">
        <f>IF($J41&lt;&gt;"",IF($AI41="0-",AU41,IF($AI41="+0",BA41,IF($AI41="+-",BG41,AO41))),"")</f>
        <v/>
      </c>
      <c r="O41" s="286" t="str">
        <f>IF($R42="","",ROUNDDOWN($AG41/12,0))</f>
        <v/>
      </c>
      <c r="P41" s="250" t="str">
        <f>IF($R42="","",ROUNDDOWN(MOD($AG41,12),0))</f>
        <v/>
      </c>
      <c r="Q41" s="297" t="str">
        <f>IF($R42="","", IF( (MOD($AG41,12)-$P41)&gt;=0.5,"半",0))</f>
        <v/>
      </c>
      <c r="R41" s="101"/>
      <c r="S41" s="263" t="str">
        <f>IF($R42="","",ROUNDDOWN($AG41*($R41/$R42)/12,0))</f>
        <v/>
      </c>
      <c r="T41" s="250" t="str">
        <f>IF($R42="","",ROUNDDOWN(MOD($AG41*($R41/$R42),12),0))</f>
        <v/>
      </c>
      <c r="U41" s="252" t="str">
        <f>IF(R42="","",IF( (MOD($AG41*($R41/$R42),12)-$T41)&gt;=0.5,"半",0) )</f>
        <v/>
      </c>
      <c r="V41"/>
      <c r="Z41" s="45"/>
      <c r="AA41" s="45"/>
      <c r="AB41" s="45"/>
      <c r="AC41" s="119"/>
      <c r="AE41" s="292"/>
      <c r="AF41" s="294"/>
      <c r="AG41" s="296">
        <f>IF(OR($AE41&lt;&gt;$AE43,$AE43=""), SUMIF($AE$13:$AE$60,$AE41,$AH$13:$AH$60),"" )</f>
        <v>0</v>
      </c>
      <c r="AH41" s="282" t="e">
        <f>IF(AF41=2,0,L41*12+M41+COUNTIF(N41:N41,"半")*0.5)</f>
        <v>#VALUE!</v>
      </c>
      <c r="AI41" s="283"/>
      <c r="AJ41" s="289" t="str">
        <f>IF(AI41&lt;&gt;"",VLOOKUP(AI41,$AK$13:$AL$16,2),"")</f>
        <v/>
      </c>
      <c r="AK41"/>
      <c r="AL41"/>
      <c r="AM41" s="39">
        <f>IF(AQ41&gt;=12,DATEDIF(BN41,BQ41,"y")+1,DATEDIF(BN41,BQ41,"y"))</f>
        <v>0</v>
      </c>
      <c r="AN41" s="39">
        <f>IF(AQ41&gt;=12,AQ41-12,AQ41)</f>
        <v>0</v>
      </c>
      <c r="AO41" s="40" t="str">
        <f>IF(AR41&lt;=15,"半",0)</f>
        <v>半</v>
      </c>
      <c r="AP41" s="36">
        <f>DATEDIF(BN41,BQ41,"y")</f>
        <v>0</v>
      </c>
      <c r="AQ41" s="37">
        <f>IF(AR41&gt;=16,DATEDIF(BN41,BQ41,"ym")+1,DATEDIF(BN41,BQ41,"ym"))</f>
        <v>0</v>
      </c>
      <c r="AR41" s="38">
        <f>DATEDIF(BN41,BQ41,"md")</f>
        <v>14</v>
      </c>
      <c r="AS41" s="39" t="e">
        <f>IF(AW41&gt;=12,DATEDIF(BN41,BR41,"y")+1,DATEDIF(BN41,BR41,"y"))</f>
        <v>#NUM!</v>
      </c>
      <c r="AT41" s="39" t="e">
        <f>IF(AW41&gt;=12,AW41-12,AW41)</f>
        <v>#NUM!</v>
      </c>
      <c r="AU41" s="40" t="e">
        <f>IF(AX41&lt;=15,"半",0)</f>
        <v>#NUM!</v>
      </c>
      <c r="AV41" s="36" t="e">
        <f>DATEDIF(BN41,BR41,"y")</f>
        <v>#NUM!</v>
      </c>
      <c r="AW41" s="37" t="e">
        <f>IF(AX41&gt;=16,DATEDIF(BN41,BR41,"ym")+1,DATEDIF(BN41,BR41,"ym"))</f>
        <v>#NUM!</v>
      </c>
      <c r="AX41" s="38" t="e">
        <f>DATEDIF(BN41,BR41,"md")</f>
        <v>#NUM!</v>
      </c>
      <c r="AY41" s="39" t="e">
        <f>IF(BC41&gt;=12,DATEDIF(BO41,BQ41,"y")+1,DATEDIF(BO41,BQ41,"y"))</f>
        <v>#NUM!</v>
      </c>
      <c r="AZ41" s="39" t="e">
        <f>IF(BC41&gt;=12,BC41-12,BC41)</f>
        <v>#NUM!</v>
      </c>
      <c r="BA41" s="40" t="e">
        <f>IF(BD41&lt;=15,"半",0)</f>
        <v>#NUM!</v>
      </c>
      <c r="BB41" s="36" t="e">
        <f>DATEDIF(BO41,BQ41,"y")</f>
        <v>#NUM!</v>
      </c>
      <c r="BC41" s="37" t="e">
        <f>IF(BD41&gt;=16,DATEDIF(BO41,BQ41,"ym")+1,DATEDIF(BO41,BQ41,"ym"))</f>
        <v>#NUM!</v>
      </c>
      <c r="BD41" s="37" t="e">
        <f>DATEDIF(BO41,BQ41,"md")</f>
        <v>#NUM!</v>
      </c>
      <c r="BE41" s="39" t="e">
        <f>IF(BI41&gt;=12,DATEDIF(BO41,BR41,"y")+1,DATEDIF(BO41,BR41,"y"))</f>
        <v>#NUM!</v>
      </c>
      <c r="BF41" s="39" t="e">
        <f>IF(BI41&gt;=12,BI41-12,BI41)</f>
        <v>#NUM!</v>
      </c>
      <c r="BG41" s="40" t="e">
        <f>IF(BJ41&lt;=15,"半",0)</f>
        <v>#NUM!</v>
      </c>
      <c r="BH41" s="36" t="e">
        <f>DATEDIF(BO41,BR41,"y")</f>
        <v>#NUM!</v>
      </c>
      <c r="BI41" s="37" t="e">
        <f>IF(BJ41&gt;=16,DATEDIF(BO41,BR41,"ym")+1,DATEDIF(BO41,BR41,"ym"))</f>
        <v>#NUM!</v>
      </c>
      <c r="BJ41" s="38" t="e">
        <f>DATEDIF(BO41,BR41,"md")</f>
        <v>#NUM!</v>
      </c>
      <c r="BK41" s="37"/>
      <c r="BL41" s="44">
        <f>IF(J42="現在",$AJ$6,J42)</f>
        <v>0</v>
      </c>
      <c r="BM41" s="37">
        <v>1</v>
      </c>
      <c r="BN41" s="46">
        <f>IF(DAY(J41)&lt;=15,J41-DAY(J41)+1,J41-DAY(J41)+16)</f>
        <v>1</v>
      </c>
      <c r="BO41" s="46">
        <f>IF(DAY(BN41)=1,BN41+15,BX41)</f>
        <v>16</v>
      </c>
      <c r="BP41" s="47"/>
      <c r="BQ41" s="115">
        <f>IF(CG41&gt;=16,CE41,IF(J42="現在",$AJ$6-CG41+15,J42-CG41+15))</f>
        <v>15</v>
      </c>
      <c r="BR41" s="48">
        <f>IF(DAY(BQ41)=15,BQ41-DAY(BQ41),BQ41-DAY(BQ41)+15)</f>
        <v>0</v>
      </c>
      <c r="BS41" s="47"/>
      <c r="BT41" s="47"/>
      <c r="BU41" s="45">
        <f>YEAR(J41)</f>
        <v>1900</v>
      </c>
      <c r="BV41" s="49">
        <f>MONTH(J41)+1</f>
        <v>2</v>
      </c>
      <c r="BW41" s="50" t="str">
        <f>CONCATENATE(BU41,"/",BV41,"/",1)</f>
        <v>1900/2/1</v>
      </c>
      <c r="BX41" s="50">
        <f>BW41+1-1</f>
        <v>32</v>
      </c>
      <c r="BY41" s="50">
        <f>BW41-1</f>
        <v>31</v>
      </c>
      <c r="BZ41" s="45">
        <f>DAY(BY41)</f>
        <v>31</v>
      </c>
      <c r="CA41" s="45">
        <f>DAY(J41)</f>
        <v>0</v>
      </c>
      <c r="CB41" s="45">
        <f>YEAR(BL41)</f>
        <v>1900</v>
      </c>
      <c r="CC41" s="49">
        <f>IF(MONTH(BL41)=12,MONTH(BL41)-12+1,MONTH(BL41)+1)</f>
        <v>2</v>
      </c>
      <c r="CD41" s="50" t="str">
        <f>IF(CC41=1,CONCATENATE(CB41+1,"/",CC41,"/",1),CONCATENATE(CB41,"/",CC41,"/",1))</f>
        <v>1900/2/1</v>
      </c>
      <c r="CE41" s="50">
        <f>CD41-1</f>
        <v>31</v>
      </c>
      <c r="CF41" s="45">
        <f>DAY(CE41)</f>
        <v>31</v>
      </c>
      <c r="CG41" s="45">
        <f>DAY(BL41)</f>
        <v>0</v>
      </c>
    </row>
    <row r="42" spans="1:85" ht="12.75" customHeight="1">
      <c r="A42" s="305"/>
      <c r="B42" s="299"/>
      <c r="C42" s="300"/>
      <c r="D42" s="300"/>
      <c r="E42" s="300"/>
      <c r="F42" s="300"/>
      <c r="G42" s="301"/>
      <c r="H42" s="2" t="s">
        <v>21</v>
      </c>
      <c r="I42" s="2"/>
      <c r="J42" s="290"/>
      <c r="K42" s="291"/>
      <c r="L42" s="304"/>
      <c r="M42" s="251"/>
      <c r="N42" s="285"/>
      <c r="O42" s="287"/>
      <c r="P42" s="251"/>
      <c r="Q42" s="298"/>
      <c r="R42" s="102"/>
      <c r="S42" s="264"/>
      <c r="T42" s="251"/>
      <c r="U42" s="253"/>
      <c r="V42"/>
      <c r="Z42" s="45"/>
      <c r="AA42" s="45"/>
      <c r="AB42" s="45"/>
      <c r="AC42" s="119"/>
      <c r="AE42" s="292"/>
      <c r="AF42" s="294"/>
      <c r="AG42" s="296"/>
      <c r="AH42" s="282"/>
      <c r="AI42" s="284"/>
      <c r="AJ42" s="191"/>
      <c r="AK42"/>
      <c r="AL42"/>
      <c r="AM42" s="39"/>
      <c r="AN42" s="39"/>
      <c r="AO42" s="40"/>
      <c r="AP42" s="36"/>
      <c r="AQ42" s="37"/>
      <c r="AR42" s="38"/>
      <c r="AS42" s="39"/>
      <c r="AT42" s="39"/>
      <c r="AU42" s="40"/>
      <c r="AV42" s="36"/>
      <c r="AW42" s="37"/>
      <c r="AX42" s="38"/>
      <c r="AY42" s="39"/>
      <c r="AZ42" s="39"/>
      <c r="BA42" s="40"/>
      <c r="BB42" s="36"/>
      <c r="BC42" s="37"/>
      <c r="BD42" s="37"/>
      <c r="BE42" s="39"/>
      <c r="BF42" s="39"/>
      <c r="BG42" s="40"/>
      <c r="BH42" s="36"/>
      <c r="BI42" s="37"/>
      <c r="BJ42" s="38"/>
      <c r="BK42" s="37"/>
      <c r="BL42" s="44"/>
      <c r="BM42" s="37"/>
      <c r="BN42" s="46"/>
      <c r="BO42" s="46"/>
      <c r="BP42" s="47"/>
      <c r="BQ42" s="48"/>
      <c r="BR42" s="48"/>
      <c r="BS42" s="47"/>
      <c r="BT42" s="47"/>
      <c r="BV42" s="49"/>
      <c r="BW42" s="50"/>
      <c r="BX42" s="50"/>
      <c r="BY42" s="50"/>
      <c r="CC42" s="49"/>
      <c r="CD42" s="50"/>
      <c r="CE42" s="50"/>
    </row>
    <row r="43" spans="1:85" ht="12.75" customHeight="1">
      <c r="A43" s="265"/>
      <c r="B43" s="267"/>
      <c r="C43" s="268"/>
      <c r="D43" s="268"/>
      <c r="E43" s="268"/>
      <c r="F43" s="268"/>
      <c r="G43" s="269"/>
      <c r="H43" s="1" t="s">
        <v>20</v>
      </c>
      <c r="I43" s="7"/>
      <c r="J43" s="302"/>
      <c r="K43" s="303"/>
      <c r="L43" s="277" t="str">
        <f>IF($J43&lt;&gt;"",IF($AI43="0-",AS43,IF($AI43="+0",AY43,IF($AI43="+-",BE43,AM43))),"")</f>
        <v/>
      </c>
      <c r="M43" s="250" t="str">
        <f>IF($J43&lt;&gt;"",IF($AI43="0-",AT43,IF($AI43="+0",AZ43,IF($AI43="+-",BF43,AN43))),"")</f>
        <v/>
      </c>
      <c r="N43" s="259" t="str">
        <f>IF($J43&lt;&gt;"",IF($AI43="0-",AU43,IF($AI43="+0",BA43,IF($AI43="+-",BG43,AO43))),"")</f>
        <v/>
      </c>
      <c r="O43" s="286" t="str">
        <f>IF($R44="","",ROUNDDOWN($AG43/12,0))</f>
        <v/>
      </c>
      <c r="P43" s="250" t="str">
        <f>IF($R44="","",ROUNDDOWN(MOD($AG43,12),0))</f>
        <v/>
      </c>
      <c r="Q43" s="297" t="str">
        <f>IF($R44="","", IF( (MOD($AG43,12)-$P43)&gt;=0.5,"半",0))</f>
        <v/>
      </c>
      <c r="R43" s="101"/>
      <c r="S43" s="263" t="str">
        <f>IF($R44="","",ROUNDDOWN($AG43*($R43/$R44)/12,0))</f>
        <v/>
      </c>
      <c r="T43" s="250" t="str">
        <f>IF($R44="","",ROUNDDOWN(MOD($AG43*($R43/$R44),12),0))</f>
        <v/>
      </c>
      <c r="U43" s="252" t="str">
        <f>IF(R44="","",IF( (MOD($AG43*($R43/$R44),12)-$T43)&gt;=0.5,"半",0) )</f>
        <v/>
      </c>
      <c r="V43"/>
      <c r="Z43" s="45"/>
      <c r="AA43" s="45"/>
      <c r="AB43" s="45"/>
      <c r="AC43" s="119"/>
      <c r="AE43" s="292"/>
      <c r="AF43" s="294"/>
      <c r="AG43" s="296">
        <f>IF(OR($AE43&lt;&gt;$AE45,$AE45=""), SUMIF($AE$13:$AE$60,$AE43,$AH$13:$AH$60),"" )</f>
        <v>0</v>
      </c>
      <c r="AH43" s="282" t="e">
        <f>IF(AF43=2,0,L43*12+M43+COUNTIF(N43:N43,"半")*0.5)</f>
        <v>#VALUE!</v>
      </c>
      <c r="AI43" s="283" t="s">
        <v>48</v>
      </c>
      <c r="AJ43" s="289" t="str">
        <f>IF(AI43&lt;&gt;"",VLOOKUP(AI43,$AK$13:$AL$16,2),"")</f>
        <v>至が半月前</v>
      </c>
      <c r="AK43"/>
      <c r="AL43"/>
      <c r="AM43" s="39">
        <f>IF(AQ43&gt;=12,DATEDIF(BN43,BQ43,"y")+1,DATEDIF(BN43,BQ43,"y"))</f>
        <v>0</v>
      </c>
      <c r="AN43" s="39">
        <f>IF(AQ43&gt;=12,AQ43-12,AQ43)</f>
        <v>0</v>
      </c>
      <c r="AO43" s="40" t="str">
        <f>IF(AR43&lt;=15,"半",0)</f>
        <v>半</v>
      </c>
      <c r="AP43" s="36">
        <f>DATEDIF(BN43,BQ43,"y")</f>
        <v>0</v>
      </c>
      <c r="AQ43" s="37">
        <f>IF(AR43&gt;=16,DATEDIF(BN43,BQ43,"ym")+1,DATEDIF(BN43,BQ43,"ym"))</f>
        <v>0</v>
      </c>
      <c r="AR43" s="38">
        <f>DATEDIF(BN43,BQ43,"md")</f>
        <v>14</v>
      </c>
      <c r="AS43" s="39" t="e">
        <f>IF(AW43&gt;=12,DATEDIF(BN43,BR43,"y")+1,DATEDIF(BN43,BR43,"y"))</f>
        <v>#NUM!</v>
      </c>
      <c r="AT43" s="39" t="e">
        <f>IF(AW43&gt;=12,AW43-12,AW43)</f>
        <v>#NUM!</v>
      </c>
      <c r="AU43" s="40" t="e">
        <f>IF(AX43&lt;=15,"半",0)</f>
        <v>#NUM!</v>
      </c>
      <c r="AV43" s="36" t="e">
        <f>DATEDIF(BN43,BR43,"y")</f>
        <v>#NUM!</v>
      </c>
      <c r="AW43" s="37" t="e">
        <f>IF(AX43&gt;=16,DATEDIF(BN43,BR43,"ym")+1,DATEDIF(BN43,BR43,"ym"))</f>
        <v>#NUM!</v>
      </c>
      <c r="AX43" s="38" t="e">
        <f>DATEDIF(BN43,BR43,"md")</f>
        <v>#NUM!</v>
      </c>
      <c r="AY43" s="39" t="e">
        <f>IF(BC43&gt;=12,DATEDIF(BO43,BQ43,"y")+1,DATEDIF(BO43,BQ43,"y"))</f>
        <v>#NUM!</v>
      </c>
      <c r="AZ43" s="39" t="e">
        <f>IF(BC43&gt;=12,BC43-12,BC43)</f>
        <v>#NUM!</v>
      </c>
      <c r="BA43" s="40" t="e">
        <f>IF(BD43&lt;=15,"半",0)</f>
        <v>#NUM!</v>
      </c>
      <c r="BB43" s="36" t="e">
        <f>DATEDIF(BO43,BQ43,"y")</f>
        <v>#NUM!</v>
      </c>
      <c r="BC43" s="37" t="e">
        <f>IF(BD43&gt;=16,DATEDIF(BO43,BQ43,"ym")+1,DATEDIF(BO43,BQ43,"ym"))</f>
        <v>#NUM!</v>
      </c>
      <c r="BD43" s="37" t="e">
        <f>DATEDIF(BO43,BQ43,"md")</f>
        <v>#NUM!</v>
      </c>
      <c r="BE43" s="39" t="e">
        <f>IF(BI43&gt;=12,DATEDIF(BO43,BR43,"y")+1,DATEDIF(BO43,BR43,"y"))</f>
        <v>#NUM!</v>
      </c>
      <c r="BF43" s="39" t="e">
        <f>IF(BI43&gt;=12,BI43-12,BI43)</f>
        <v>#NUM!</v>
      </c>
      <c r="BG43" s="40" t="e">
        <f>IF(BJ43&lt;=15,"半",0)</f>
        <v>#NUM!</v>
      </c>
      <c r="BH43" s="36" t="e">
        <f>DATEDIF(BO43,BR43,"y")</f>
        <v>#NUM!</v>
      </c>
      <c r="BI43" s="37" t="e">
        <f>IF(BJ43&gt;=16,DATEDIF(BO43,BR43,"ym")+1,DATEDIF(BO43,BR43,"ym"))</f>
        <v>#NUM!</v>
      </c>
      <c r="BJ43" s="38" t="e">
        <f>DATEDIF(BO43,BR43,"md")</f>
        <v>#NUM!</v>
      </c>
      <c r="BK43" s="37"/>
      <c r="BL43" s="44">
        <f>IF(J44="現在",$AJ$6,J44)</f>
        <v>0</v>
      </c>
      <c r="BM43" s="37">
        <v>2</v>
      </c>
      <c r="BN43" s="46">
        <f>IF(DAY(J43)&lt;=15,J43-DAY(J43)+1,J43-DAY(J43)+16)</f>
        <v>1</v>
      </c>
      <c r="BO43" s="46">
        <f>IF(DAY(BN43)=1,BN43+15,BX43)</f>
        <v>16</v>
      </c>
      <c r="BP43" s="47"/>
      <c r="BQ43" s="115">
        <f>IF(CG43&gt;=16,CE43,IF(J44="現在",$AJ$6-CG43+15,J44-CG43+15))</f>
        <v>15</v>
      </c>
      <c r="BR43" s="48">
        <f>IF(DAY(BQ43)=15,BQ43-DAY(BQ43),BQ43-DAY(BQ43)+15)</f>
        <v>0</v>
      </c>
      <c r="BS43" s="47"/>
      <c r="BT43" s="47"/>
      <c r="BU43" s="45">
        <f>YEAR(J43)</f>
        <v>1900</v>
      </c>
      <c r="BV43" s="49">
        <f>MONTH(J43)+1</f>
        <v>2</v>
      </c>
      <c r="BW43" s="50" t="str">
        <f>CONCATENATE(BU43,"/",BV43,"/",1)</f>
        <v>1900/2/1</v>
      </c>
      <c r="BX43" s="50">
        <f>BW43+1-1</f>
        <v>32</v>
      </c>
      <c r="BY43" s="50">
        <f>BW43-1</f>
        <v>31</v>
      </c>
      <c r="BZ43" s="45">
        <f>DAY(BY43)</f>
        <v>31</v>
      </c>
      <c r="CA43" s="45">
        <f>DAY(J43)</f>
        <v>0</v>
      </c>
      <c r="CB43" s="45">
        <f>YEAR(BL43)</f>
        <v>1900</v>
      </c>
      <c r="CC43" s="49">
        <f>IF(MONTH(BL43)=12,MONTH(BL43)-12+1,MONTH(BL43)+1)</f>
        <v>2</v>
      </c>
      <c r="CD43" s="50" t="str">
        <f>IF(CC43=1,CONCATENATE(CB43+1,"/",CC43,"/",1),CONCATENATE(CB43,"/",CC43,"/",1))</f>
        <v>1900/2/1</v>
      </c>
      <c r="CE43" s="50">
        <f>CD43-1</f>
        <v>31</v>
      </c>
      <c r="CF43" s="45">
        <f>DAY(CE43)</f>
        <v>31</v>
      </c>
      <c r="CG43" s="45">
        <f>DAY(BL43)</f>
        <v>0</v>
      </c>
    </row>
    <row r="44" spans="1:85" ht="12.75" customHeight="1">
      <c r="A44" s="288"/>
      <c r="B44" s="299"/>
      <c r="C44" s="300"/>
      <c r="D44" s="300"/>
      <c r="E44" s="300"/>
      <c r="F44" s="300"/>
      <c r="G44" s="301"/>
      <c r="H44" s="2" t="s">
        <v>21</v>
      </c>
      <c r="I44" s="2"/>
      <c r="J44" s="290"/>
      <c r="K44" s="291"/>
      <c r="L44" s="304"/>
      <c r="M44" s="251"/>
      <c r="N44" s="285"/>
      <c r="O44" s="287"/>
      <c r="P44" s="251"/>
      <c r="Q44" s="298"/>
      <c r="R44" s="102"/>
      <c r="S44" s="264"/>
      <c r="T44" s="251"/>
      <c r="U44" s="253"/>
      <c r="V44"/>
      <c r="Z44" s="45"/>
      <c r="AA44" s="45"/>
      <c r="AB44" s="45"/>
      <c r="AC44" s="119"/>
      <c r="AE44" s="292"/>
      <c r="AF44" s="294"/>
      <c r="AG44" s="296"/>
      <c r="AH44" s="282"/>
      <c r="AI44" s="284"/>
      <c r="AJ44" s="191"/>
      <c r="AK44"/>
      <c r="AL44"/>
      <c r="AM44" s="58"/>
      <c r="AN44" s="58"/>
      <c r="AO44" s="59"/>
      <c r="AP44" s="36"/>
      <c r="AQ44" s="37"/>
      <c r="AR44" s="38"/>
      <c r="AS44" s="58"/>
      <c r="AT44" s="58"/>
      <c r="AU44" s="59"/>
      <c r="AV44" s="36"/>
      <c r="AW44" s="37"/>
      <c r="AX44" s="38"/>
      <c r="AY44" s="58"/>
      <c r="AZ44" s="58"/>
      <c r="BA44" s="59"/>
      <c r="BB44" s="36"/>
      <c r="BC44" s="37"/>
      <c r="BD44" s="37"/>
      <c r="BE44" s="58"/>
      <c r="BF44" s="58"/>
      <c r="BG44" s="59"/>
      <c r="BH44" s="36"/>
      <c r="BI44" s="37"/>
      <c r="BJ44" s="38"/>
      <c r="BK44" s="37"/>
      <c r="BL44" s="44"/>
      <c r="BM44" s="37"/>
      <c r="BN44" s="46"/>
      <c r="BO44" s="46"/>
      <c r="BP44" s="47"/>
      <c r="BQ44" s="48"/>
      <c r="BR44" s="48"/>
      <c r="BS44" s="47"/>
      <c r="BT44" s="47"/>
      <c r="BV44" s="49"/>
      <c r="BW44" s="50"/>
      <c r="BX44" s="50"/>
      <c r="BY44" s="50"/>
      <c r="CC44" s="49"/>
      <c r="CD44" s="50"/>
      <c r="CE44" s="50"/>
    </row>
    <row r="45" spans="1:85" ht="12.75" customHeight="1">
      <c r="A45" s="265"/>
      <c r="B45" s="267"/>
      <c r="C45" s="268"/>
      <c r="D45" s="268"/>
      <c r="E45" s="268"/>
      <c r="F45" s="268"/>
      <c r="G45" s="269"/>
      <c r="H45" s="1" t="s">
        <v>20</v>
      </c>
      <c r="I45" s="7"/>
      <c r="J45" s="302"/>
      <c r="K45" s="303"/>
      <c r="L45" s="277" t="str">
        <f>IF($J45&lt;&gt;"",IF($AI45="0-",AS45,IF($AI45="+0",AY45,IF($AI45="+-",BE45,AM45))),"")</f>
        <v/>
      </c>
      <c r="M45" s="250" t="str">
        <f>IF($J45&lt;&gt;"",IF($AI45="0-",AT45,IF($AI45="+0",AZ45,IF($AI45="+-",BF45,AN45))),"")</f>
        <v/>
      </c>
      <c r="N45" s="259" t="str">
        <f>IF($J45&lt;&gt;"",IF($AI45="0-",AU45,IF($AI45="+0",BA45,IF($AI45="+-",BG45,AO45))),"")</f>
        <v/>
      </c>
      <c r="O45" s="286" t="str">
        <f>IF($R46="","",ROUNDDOWN($AG45/12,0))</f>
        <v/>
      </c>
      <c r="P45" s="250" t="str">
        <f>IF($R46="","",ROUNDDOWN(MOD($AG45,12),0))</f>
        <v/>
      </c>
      <c r="Q45" s="297" t="str">
        <f>IF($R46="","", IF( (MOD($AG45,12)-$P45)&gt;=0.5,"半",0))</f>
        <v/>
      </c>
      <c r="R45" s="101"/>
      <c r="S45" s="263" t="str">
        <f>IF($R46="","",ROUNDDOWN($AG45*($R45/$R46)/12,0))</f>
        <v/>
      </c>
      <c r="T45" s="250" t="str">
        <f>IF($R46="","",ROUNDDOWN(MOD($AG45*($R45/$R46),12),0))</f>
        <v/>
      </c>
      <c r="U45" s="252" t="str">
        <f>IF(R46="","",IF( (MOD($AG45*($R45/$R46),12)-$T45)&gt;=0.5,"半",0) )</f>
        <v/>
      </c>
      <c r="V45"/>
      <c r="Z45" s="45"/>
      <c r="AA45" s="45"/>
      <c r="AB45" s="45"/>
      <c r="AC45" s="119"/>
      <c r="AE45" s="292"/>
      <c r="AF45" s="294"/>
      <c r="AG45" s="296">
        <f>IF(OR($AE45&lt;&gt;$AE47,$AE47=""), SUMIF($AE$13:$AE$60,$AE45,$AH$13:$AH$60),"" )</f>
        <v>0</v>
      </c>
      <c r="AH45" s="282" t="e">
        <f>IF(AF45=2,0,L45*12+M45+COUNTIF(N45:N45,"半")*0.5)</f>
        <v>#VALUE!</v>
      </c>
      <c r="AI45" s="283"/>
      <c r="AJ45" s="289" t="str">
        <f>IF(AI45&lt;&gt;"",VLOOKUP(AI45,$AK$13:$AL$16,2),"")</f>
        <v/>
      </c>
      <c r="AK45"/>
      <c r="AL45"/>
      <c r="AM45" s="39">
        <f>IF(AQ45&gt;=12,DATEDIF(BN45,BQ45,"y")+1,DATEDIF(BN45,BQ45,"y"))</f>
        <v>0</v>
      </c>
      <c r="AN45" s="39">
        <f>IF(AQ45&gt;=12,AQ45-12,AQ45)</f>
        <v>0</v>
      </c>
      <c r="AO45" s="40" t="str">
        <f>IF(AR45&lt;=15,"半",0)</f>
        <v>半</v>
      </c>
      <c r="AP45" s="36">
        <f>DATEDIF(BN45,BQ45,"y")</f>
        <v>0</v>
      </c>
      <c r="AQ45" s="37">
        <f>IF(AR45&gt;=16,DATEDIF(BN45,BQ45,"ym")+1,DATEDIF(BN45,BQ45,"ym"))</f>
        <v>0</v>
      </c>
      <c r="AR45" s="38">
        <f>DATEDIF(BN45,BQ45,"md")</f>
        <v>14</v>
      </c>
      <c r="AS45" s="39" t="e">
        <f>IF(AW45&gt;=12,DATEDIF(BN45,BR45,"y")+1,DATEDIF(BN45,BR45,"y"))</f>
        <v>#NUM!</v>
      </c>
      <c r="AT45" s="39" t="e">
        <f>IF(AW45&gt;=12,AW45-12,AW45)</f>
        <v>#NUM!</v>
      </c>
      <c r="AU45" s="40" t="e">
        <f>IF(AX45&lt;=15,"半",0)</f>
        <v>#NUM!</v>
      </c>
      <c r="AV45" s="36" t="e">
        <f>DATEDIF(BN45,BR45,"y")</f>
        <v>#NUM!</v>
      </c>
      <c r="AW45" s="37" t="e">
        <f>IF(AX45&gt;=16,DATEDIF(BN45,BR45,"ym")+1,DATEDIF(BN45,BR45,"ym"))</f>
        <v>#NUM!</v>
      </c>
      <c r="AX45" s="38" t="e">
        <f>DATEDIF(BN45,BR45,"md")</f>
        <v>#NUM!</v>
      </c>
      <c r="AY45" s="39" t="e">
        <f>IF(BC45&gt;=12,DATEDIF(BO45,BQ45,"y")+1,DATEDIF(BO45,BQ45,"y"))</f>
        <v>#NUM!</v>
      </c>
      <c r="AZ45" s="39" t="e">
        <f>IF(BC45&gt;=12,BC45-12,BC45)</f>
        <v>#NUM!</v>
      </c>
      <c r="BA45" s="40" t="e">
        <f>IF(BD45&lt;=15,"半",0)</f>
        <v>#NUM!</v>
      </c>
      <c r="BB45" s="36" t="e">
        <f>DATEDIF(BO45,BQ45,"y")</f>
        <v>#NUM!</v>
      </c>
      <c r="BC45" s="37" t="e">
        <f>IF(BD45&gt;=16,DATEDIF(BO45,BQ45,"ym")+1,DATEDIF(BO45,BQ45,"ym"))</f>
        <v>#NUM!</v>
      </c>
      <c r="BD45" s="37" t="e">
        <f>DATEDIF(BO45,BQ45,"md")</f>
        <v>#NUM!</v>
      </c>
      <c r="BE45" s="39" t="e">
        <f>IF(BI45&gt;=12,DATEDIF(BO45,BR45,"y")+1,DATEDIF(BO45,BR45,"y"))</f>
        <v>#NUM!</v>
      </c>
      <c r="BF45" s="39" t="e">
        <f>IF(BI45&gt;=12,BI45-12,BI45)</f>
        <v>#NUM!</v>
      </c>
      <c r="BG45" s="40" t="e">
        <f>IF(BJ45&lt;=15,"半",0)</f>
        <v>#NUM!</v>
      </c>
      <c r="BH45" s="36" t="e">
        <f>DATEDIF(BO45,BR45,"y")</f>
        <v>#NUM!</v>
      </c>
      <c r="BI45" s="37" t="e">
        <f>IF(BJ45&gt;=16,DATEDIF(BO45,BR45,"ym")+1,DATEDIF(BO45,BR45,"ym"))</f>
        <v>#NUM!</v>
      </c>
      <c r="BJ45" s="38" t="e">
        <f>DATEDIF(BO45,BR45,"md")</f>
        <v>#NUM!</v>
      </c>
      <c r="BK45" s="37"/>
      <c r="BL45" s="44">
        <f>IF(J46="現在",$AJ$6,J46)</f>
        <v>0</v>
      </c>
      <c r="BM45" s="37">
        <v>2</v>
      </c>
      <c r="BN45" s="46">
        <f>IF(DAY(J45)&lt;=15,J45-DAY(J45)+1,J45-DAY(J45)+16)</f>
        <v>1</v>
      </c>
      <c r="BO45" s="46">
        <f>IF(DAY(BN45)=1,BN45+15,BX45)</f>
        <v>16</v>
      </c>
      <c r="BP45" s="47"/>
      <c r="BQ45" s="115">
        <f>IF(CG45&gt;=16,CE45,IF(J46="現在",$AJ$6-CG45+15,J46-CG45+15))</f>
        <v>15</v>
      </c>
      <c r="BR45" s="48">
        <f>IF(DAY(BQ45)=15,BQ45-DAY(BQ45),BQ45-DAY(BQ45)+15)</f>
        <v>0</v>
      </c>
      <c r="BS45" s="47"/>
      <c r="BT45" s="47"/>
      <c r="BU45" s="45">
        <f>YEAR(J45)</f>
        <v>1900</v>
      </c>
      <c r="BV45" s="49">
        <f>MONTH(J45)+1</f>
        <v>2</v>
      </c>
      <c r="BW45" s="50" t="str">
        <f>CONCATENATE(BU45,"/",BV45,"/",1)</f>
        <v>1900/2/1</v>
      </c>
      <c r="BX45" s="50">
        <f>BW45+1-1</f>
        <v>32</v>
      </c>
      <c r="BY45" s="50">
        <f>BW45-1</f>
        <v>31</v>
      </c>
      <c r="BZ45" s="45">
        <f>DAY(BY45)</f>
        <v>31</v>
      </c>
      <c r="CA45" s="45">
        <f>DAY(J45)</f>
        <v>0</v>
      </c>
      <c r="CB45" s="45">
        <f>YEAR(BL45)</f>
        <v>1900</v>
      </c>
      <c r="CC45" s="49">
        <f>IF(MONTH(BL45)=12,MONTH(BL45)-12+1,MONTH(BL45)+1)</f>
        <v>2</v>
      </c>
      <c r="CD45" s="50" t="str">
        <f>IF(CC45=1,CONCATENATE(CB45+1,"/",CC45,"/",1),CONCATENATE(CB45,"/",CC45,"/",1))</f>
        <v>1900/2/1</v>
      </c>
      <c r="CE45" s="50">
        <f>CD45-1</f>
        <v>31</v>
      </c>
      <c r="CF45" s="45">
        <f>DAY(CE45)</f>
        <v>31</v>
      </c>
      <c r="CG45" s="45">
        <f>DAY(BL45)</f>
        <v>0</v>
      </c>
    </row>
    <row r="46" spans="1:85" ht="12.75" customHeight="1">
      <c r="A46" s="288"/>
      <c r="B46" s="299"/>
      <c r="C46" s="300"/>
      <c r="D46" s="300"/>
      <c r="E46" s="300"/>
      <c r="F46" s="300"/>
      <c r="G46" s="301"/>
      <c r="H46" s="2" t="s">
        <v>21</v>
      </c>
      <c r="I46" s="2"/>
      <c r="J46" s="290"/>
      <c r="K46" s="291"/>
      <c r="L46" s="304"/>
      <c r="M46" s="251"/>
      <c r="N46" s="285"/>
      <c r="O46" s="287"/>
      <c r="P46" s="251"/>
      <c r="Q46" s="298"/>
      <c r="R46" s="102"/>
      <c r="S46" s="264"/>
      <c r="T46" s="251"/>
      <c r="U46" s="253"/>
      <c r="V46"/>
      <c r="Z46" s="45"/>
      <c r="AA46" s="45"/>
      <c r="AB46" s="45"/>
      <c r="AC46" s="119"/>
      <c r="AE46" s="293"/>
      <c r="AF46" s="295"/>
      <c r="AG46" s="296"/>
      <c r="AH46" s="282"/>
      <c r="AI46" s="284"/>
      <c r="AJ46" s="191"/>
      <c r="AK46"/>
      <c r="AL46"/>
      <c r="AM46" s="58"/>
      <c r="AN46" s="58"/>
      <c r="AO46" s="59"/>
      <c r="AP46" s="36"/>
      <c r="AQ46" s="37"/>
      <c r="AR46" s="38"/>
      <c r="AS46" s="58"/>
      <c r="AT46" s="58"/>
      <c r="AU46" s="59"/>
      <c r="AV46" s="36"/>
      <c r="AW46" s="37"/>
      <c r="AX46" s="38"/>
      <c r="AY46" s="58"/>
      <c r="AZ46" s="58"/>
      <c r="BA46" s="59"/>
      <c r="BB46" s="36"/>
      <c r="BC46" s="37"/>
      <c r="BD46" s="37"/>
      <c r="BE46" s="58"/>
      <c r="BF46" s="58"/>
      <c r="BG46" s="59"/>
      <c r="BH46" s="36"/>
      <c r="BI46" s="37"/>
      <c r="BJ46" s="38"/>
      <c r="BK46" s="37"/>
      <c r="BL46" s="44"/>
      <c r="BM46" s="37"/>
      <c r="BN46" s="46"/>
      <c r="BO46" s="46"/>
      <c r="BP46" s="47"/>
      <c r="BQ46" s="48"/>
      <c r="BR46" s="48"/>
      <c r="BS46" s="47"/>
      <c r="BT46" s="47"/>
      <c r="BV46" s="49"/>
      <c r="BW46" s="50"/>
      <c r="BX46" s="50"/>
      <c r="BY46" s="50"/>
      <c r="CC46" s="49"/>
      <c r="CD46" s="50"/>
      <c r="CE46" s="50"/>
    </row>
    <row r="47" spans="1:85" ht="13.5" customHeight="1">
      <c r="A47" s="265"/>
      <c r="B47" s="267"/>
      <c r="C47" s="268"/>
      <c r="D47" s="268"/>
      <c r="E47" s="268"/>
      <c r="F47" s="268"/>
      <c r="G47" s="269"/>
      <c r="H47" s="271" t="s">
        <v>161</v>
      </c>
      <c r="I47" s="272"/>
      <c r="J47" s="272"/>
      <c r="K47" s="273"/>
      <c r="L47" s="277" t="s">
        <v>52</v>
      </c>
      <c r="M47" s="259"/>
      <c r="N47" s="278"/>
      <c r="O47" s="257" t="s">
        <v>133</v>
      </c>
      <c r="P47" s="259" t="s">
        <v>134</v>
      </c>
      <c r="Q47" s="261" t="s">
        <v>135</v>
      </c>
      <c r="R47" s="101" t="s">
        <v>112</v>
      </c>
      <c r="S47" s="263" t="str">
        <f>IF($B$13="","",ROUNDDOWN($AI$48/12,0))</f>
        <v/>
      </c>
      <c r="T47" s="250" t="str">
        <f>IF($B$13="","",ROUNDDOWN(MOD($AI$48,12),0))</f>
        <v/>
      </c>
      <c r="U47" s="252" t="str">
        <f>IF($B$13="","",IF( (MOD($AI48,12)-$T$47)&gt;=0.5,"半",0) )</f>
        <v/>
      </c>
      <c r="V47" s="65"/>
      <c r="Z47" s="45"/>
      <c r="AA47" s="45"/>
      <c r="AB47" s="45"/>
      <c r="AC47" s="119"/>
      <c r="AE47" s="254" t="s">
        <v>136</v>
      </c>
      <c r="AF47" s="145" t="s">
        <v>2</v>
      </c>
      <c r="AG47" s="143" t="s">
        <v>137</v>
      </c>
      <c r="AH47" s="143" t="s">
        <v>138</v>
      </c>
      <c r="AI47" s="146" t="s">
        <v>139</v>
      </c>
      <c r="AJ47" s="256"/>
      <c r="AK47"/>
      <c r="AL47"/>
      <c r="AM47" s="39">
        <f>IF(AQ47&gt;=12,DATEDIF(BN47,BQ47,"y")+1,DATEDIF(BN47,BQ47,"y"))</f>
        <v>0</v>
      </c>
      <c r="AN47" s="39">
        <f>IF(AQ47&gt;=12,AQ47-12,AQ47)</f>
        <v>0</v>
      </c>
      <c r="AO47" s="40" t="str">
        <f>IF(AR47&lt;=15,"半",0)</f>
        <v>半</v>
      </c>
      <c r="AP47" s="36">
        <f>DATEDIF(BN47,BQ47,"y")</f>
        <v>0</v>
      </c>
      <c r="AQ47" s="37">
        <f>IF(AR47&gt;=16,DATEDIF(BN47,BQ47,"ym")+1,DATEDIF(BN47,BQ47,"ym"))</f>
        <v>0</v>
      </c>
      <c r="AR47" s="38">
        <f>DATEDIF(BN47,BQ47,"md")</f>
        <v>14</v>
      </c>
      <c r="AS47" s="39" t="e">
        <f>IF(AW47&gt;=12,DATEDIF(BN47,BR47,"y")+1,DATEDIF(BN47,BR47,"y"))</f>
        <v>#NUM!</v>
      </c>
      <c r="AT47" s="39" t="e">
        <f>IF(AW47&gt;=12,AW47-12,AW47)</f>
        <v>#NUM!</v>
      </c>
      <c r="AU47" s="40" t="e">
        <f>IF(AX47&lt;=15,"半",0)</f>
        <v>#NUM!</v>
      </c>
      <c r="AV47" s="36" t="e">
        <f>DATEDIF(BN47,BR47,"y")</f>
        <v>#NUM!</v>
      </c>
      <c r="AW47" s="37" t="e">
        <f>IF(AX47&gt;=16,DATEDIF(BN47,BR47,"ym")+1,DATEDIF(BN47,BR47,"ym"))</f>
        <v>#NUM!</v>
      </c>
      <c r="AX47" s="38" t="e">
        <f>DATEDIF(BN47,BR47,"md")</f>
        <v>#NUM!</v>
      </c>
      <c r="AY47" s="39" t="e">
        <f>IF(BC47&gt;=12,DATEDIF(BO47,BQ47,"y")+1,DATEDIF(BO47,BQ47,"y"))</f>
        <v>#NUM!</v>
      </c>
      <c r="AZ47" s="39" t="e">
        <f>IF(BC47&gt;=12,BC47-12,BC47)</f>
        <v>#NUM!</v>
      </c>
      <c r="BA47" s="40" t="e">
        <f>IF(BD47&lt;=15,"半",0)</f>
        <v>#NUM!</v>
      </c>
      <c r="BB47" s="36" t="e">
        <f>DATEDIF(BO47,BQ47,"y")</f>
        <v>#NUM!</v>
      </c>
      <c r="BC47" s="37" t="e">
        <f>IF(BD47&gt;=16,DATEDIF(BO47,BQ47,"ym")+1,DATEDIF(BO47,BQ47,"ym"))</f>
        <v>#NUM!</v>
      </c>
      <c r="BD47" s="37" t="e">
        <f>DATEDIF(BO47,BQ47,"md")</f>
        <v>#NUM!</v>
      </c>
      <c r="BE47" s="39" t="e">
        <f>IF(BI47&gt;=12,DATEDIF(BO47,BR47,"y")+1,DATEDIF(BO47,BR47,"y"))</f>
        <v>#NUM!</v>
      </c>
      <c r="BF47" s="39" t="e">
        <f>IF(BI47&gt;=12,BI47-12,BI47)</f>
        <v>#NUM!</v>
      </c>
      <c r="BG47" s="40" t="e">
        <f>IF(BJ47&lt;=15,"半",0)</f>
        <v>#NUM!</v>
      </c>
      <c r="BH47" s="36" t="e">
        <f>DATEDIF(BO47,BR47,"y")</f>
        <v>#NUM!</v>
      </c>
      <c r="BI47" s="37" t="e">
        <f>IF(BJ47&gt;=16,DATEDIF(BO47,BR47,"ym")+1,DATEDIF(BO47,BR47,"ym"))</f>
        <v>#NUM!</v>
      </c>
      <c r="BJ47" s="38" t="e">
        <f>DATEDIF(BO47,BR47,"md")</f>
        <v>#NUM!</v>
      </c>
      <c r="BK47" s="37"/>
      <c r="BL47" s="44">
        <f>IF(J48="現在",$AJ$6,J48)</f>
        <v>0</v>
      </c>
      <c r="BM47" s="37">
        <v>2</v>
      </c>
      <c r="BN47" s="46">
        <f>IF(DAY(J47)&lt;=15,J47-DAY(J47)+1,J47-DAY(J47)+16)</f>
        <v>1</v>
      </c>
      <c r="BO47" s="46">
        <f>IF(DAY(BN47)=1,BN47+15,BX47)</f>
        <v>16</v>
      </c>
      <c r="BP47" s="47"/>
      <c r="BQ47" s="115">
        <f>IF(CG47&gt;=16,CE47,IF(J48="現在",$AJ$6-CG47+15,J48-CG47+15))</f>
        <v>15</v>
      </c>
      <c r="BR47" s="48">
        <f>IF(DAY(BQ47)=15,BQ47-DAY(BQ47),BQ47-DAY(BQ47)+15)</f>
        <v>0</v>
      </c>
      <c r="BS47" s="47"/>
      <c r="BT47" s="47"/>
      <c r="BU47" s="45">
        <f>YEAR(J47)</f>
        <v>1900</v>
      </c>
      <c r="BV47" s="49">
        <f>MONTH(J47)+1</f>
        <v>2</v>
      </c>
      <c r="BW47" s="50" t="str">
        <f>CONCATENATE(BU47,"/",BV47,"/",1)</f>
        <v>1900/2/1</v>
      </c>
      <c r="BX47" s="50">
        <f>BW47+1-1</f>
        <v>32</v>
      </c>
      <c r="BY47" s="50">
        <f>BW47-1</f>
        <v>31</v>
      </c>
      <c r="BZ47" s="45">
        <f>DAY(BY47)</f>
        <v>31</v>
      </c>
      <c r="CA47" s="45">
        <f>DAY(J47)</f>
        <v>0</v>
      </c>
      <c r="CB47" s="45">
        <f>YEAR(BL47)</f>
        <v>1900</v>
      </c>
      <c r="CC47" s="49">
        <f>IF(MONTH(BL47)=12,MONTH(BL47)-12+1,MONTH(BL47)+1)</f>
        <v>2</v>
      </c>
      <c r="CD47" s="50" t="str">
        <f>IF(CC47=1,CONCATENATE(CB47+1,"/",CC47,"/",1),CONCATENATE(CB47,"/",CC47,"/",1))</f>
        <v>1900/2/1</v>
      </c>
      <c r="CE47" s="50">
        <f>CD47-1</f>
        <v>31</v>
      </c>
      <c r="CF47" s="45">
        <f>DAY(CE47)</f>
        <v>31</v>
      </c>
      <c r="CG47" s="45">
        <f>DAY(BL47)</f>
        <v>0</v>
      </c>
    </row>
    <row r="48" spans="1:85" ht="13.5" customHeight="1" thickBot="1">
      <c r="A48" s="266"/>
      <c r="B48" s="270"/>
      <c r="C48" s="260"/>
      <c r="D48" s="260"/>
      <c r="E48" s="260"/>
      <c r="F48" s="260"/>
      <c r="G48" s="262"/>
      <c r="H48" s="274"/>
      <c r="I48" s="275"/>
      <c r="J48" s="275"/>
      <c r="K48" s="276"/>
      <c r="L48" s="279"/>
      <c r="M48" s="280"/>
      <c r="N48" s="281"/>
      <c r="O48" s="258"/>
      <c r="P48" s="260"/>
      <c r="Q48" s="262"/>
      <c r="R48" s="123"/>
      <c r="S48" s="264"/>
      <c r="T48" s="251"/>
      <c r="U48" s="253"/>
      <c r="V48" s="120"/>
      <c r="W48" s="120"/>
      <c r="X48" s="120"/>
      <c r="Y48" s="120"/>
      <c r="Z48" s="84"/>
      <c r="AA48" s="84"/>
      <c r="AB48" s="84"/>
      <c r="AC48" s="121"/>
      <c r="AE48" s="255"/>
      <c r="AF48" s="147">
        <f>SUM(S13:S46)</f>
        <v>0</v>
      </c>
      <c r="AG48" s="147">
        <f>SUM($T$13:$T$46)</f>
        <v>0</v>
      </c>
      <c r="AH48" s="147">
        <f>COUNTIF($U$13:$U$46,"半")</f>
        <v>0</v>
      </c>
      <c r="AI48" s="148">
        <f>AF48*12+AG48+(AH48/2)</f>
        <v>0</v>
      </c>
      <c r="AJ48" s="256"/>
      <c r="AK48"/>
      <c r="AL48"/>
      <c r="AM48" s="58"/>
      <c r="AN48" s="58"/>
      <c r="AO48" s="59"/>
      <c r="AP48" s="36"/>
      <c r="AQ48" s="37"/>
      <c r="AR48" s="38"/>
      <c r="AS48" s="58"/>
      <c r="AT48" s="58"/>
      <c r="AU48" s="59"/>
      <c r="AV48" s="36"/>
      <c r="AW48" s="37"/>
      <c r="AX48" s="38"/>
      <c r="AY48" s="58"/>
      <c r="AZ48" s="58"/>
      <c r="BA48" s="59"/>
      <c r="BB48" s="36"/>
      <c r="BC48" s="37"/>
      <c r="BD48" s="37"/>
      <c r="BE48" s="58"/>
      <c r="BF48" s="58"/>
      <c r="BG48" s="59"/>
      <c r="BH48" s="36"/>
      <c r="BI48" s="37"/>
      <c r="BJ48" s="38"/>
      <c r="BK48" s="37"/>
      <c r="BL48" s="44"/>
      <c r="BM48" s="37"/>
      <c r="BN48" s="46"/>
      <c r="BO48" s="46"/>
      <c r="BP48" s="47"/>
      <c r="BQ48" s="48"/>
      <c r="BR48" s="48"/>
      <c r="BS48" s="47"/>
      <c r="BT48" s="47"/>
      <c r="BV48" s="49"/>
      <c r="BW48" s="50"/>
      <c r="BX48" s="50"/>
      <c r="BY48" s="50"/>
      <c r="CC48" s="49"/>
      <c r="CD48" s="50"/>
      <c r="CE48" s="50"/>
    </row>
    <row r="49" spans="1:83" ht="13.5" customHeight="1">
      <c r="A49" s="207" t="s">
        <v>43</v>
      </c>
      <c r="B49" s="209"/>
      <c r="C49" s="210"/>
      <c r="D49" s="98"/>
      <c r="E49" s="60"/>
      <c r="F49" s="60"/>
      <c r="G49" s="61" t="s">
        <v>122</v>
      </c>
      <c r="H49" s="5"/>
      <c r="I49" s="5"/>
      <c r="J49" s="6"/>
      <c r="K49" s="6"/>
      <c r="L49" s="4"/>
      <c r="M49" s="4"/>
      <c r="N49" s="4"/>
      <c r="O49" s="56"/>
      <c r="P49" s="232" t="s">
        <v>57</v>
      </c>
      <c r="Q49" s="233"/>
      <c r="R49" s="233"/>
      <c r="S49" s="233"/>
      <c r="T49" s="233"/>
      <c r="U49" s="233"/>
      <c r="V49" s="234"/>
      <c r="W49" s="236" t="s">
        <v>56</v>
      </c>
      <c r="X49" s="236"/>
      <c r="Y49" s="236"/>
      <c r="Z49" s="236"/>
      <c r="AA49" s="236"/>
      <c r="AB49" s="236"/>
      <c r="AC49" s="237"/>
      <c r="AK49"/>
      <c r="AL49"/>
      <c r="AV49" s="37"/>
      <c r="AW49" s="37"/>
      <c r="AX49" s="37"/>
      <c r="AY49" s="63"/>
      <c r="AZ49" s="63"/>
      <c r="BA49" s="63"/>
      <c r="BB49" s="37"/>
      <c r="BC49" s="37"/>
      <c r="BD49" s="37"/>
      <c r="BE49" s="63"/>
      <c r="BF49" s="63"/>
      <c r="BG49" s="63"/>
      <c r="BH49" s="37"/>
      <c r="BI49" s="37"/>
      <c r="BJ49" s="37"/>
      <c r="BK49" s="37"/>
      <c r="BL49" s="44"/>
      <c r="BM49" s="37"/>
      <c r="BN49" s="47"/>
      <c r="BO49" s="47"/>
      <c r="BP49" s="47"/>
      <c r="BQ49" s="47"/>
      <c r="BR49" s="47"/>
      <c r="BS49" s="47"/>
      <c r="BT49" s="47"/>
      <c r="BV49" s="49"/>
      <c r="BW49" s="50"/>
      <c r="BX49" s="50"/>
      <c r="BY49" s="50"/>
      <c r="CC49" s="49"/>
      <c r="CD49" s="50"/>
      <c r="CE49" s="50"/>
    </row>
    <row r="50" spans="1:83" ht="13.5" customHeight="1">
      <c r="A50" s="207"/>
      <c r="B50" s="211"/>
      <c r="C50" s="212"/>
      <c r="D50" s="98"/>
      <c r="E50" s="60"/>
      <c r="F50" s="60"/>
      <c r="G50" s="61"/>
      <c r="H50" s="5"/>
      <c r="I50" s="5"/>
      <c r="J50" s="6"/>
      <c r="K50" s="6"/>
      <c r="L50" s="4"/>
      <c r="M50" s="4"/>
      <c r="N50" s="4"/>
      <c r="O50" s="56"/>
      <c r="P50" s="235"/>
      <c r="Q50" s="199"/>
      <c r="R50" s="199"/>
      <c r="S50" s="199"/>
      <c r="T50" s="199"/>
      <c r="U50" s="199"/>
      <c r="V50" s="195"/>
      <c r="W50" s="199"/>
      <c r="X50" s="199"/>
      <c r="Y50" s="199"/>
      <c r="Z50" s="199"/>
      <c r="AA50" s="199"/>
      <c r="AB50" s="199"/>
      <c r="AC50" s="200"/>
      <c r="AK50"/>
      <c r="AL50"/>
      <c r="AV50" s="37"/>
      <c r="AW50" s="37"/>
      <c r="AX50" s="37"/>
      <c r="AY50" s="63"/>
      <c r="AZ50" s="63"/>
      <c r="BA50" s="63"/>
      <c r="BB50" s="37"/>
      <c r="BC50" s="37"/>
      <c r="BD50" s="37"/>
      <c r="BE50" s="63"/>
      <c r="BF50" s="63"/>
      <c r="BG50" s="63"/>
      <c r="BH50" s="37"/>
      <c r="BI50" s="37"/>
      <c r="BJ50" s="37"/>
      <c r="BK50" s="37"/>
      <c r="BL50" s="44"/>
      <c r="BM50" s="37"/>
      <c r="BN50" s="47"/>
      <c r="BO50" s="47"/>
      <c r="BP50" s="47"/>
      <c r="BQ50" s="47"/>
      <c r="BR50" s="47"/>
      <c r="BS50" s="47"/>
      <c r="BT50" s="47"/>
      <c r="BV50" s="49"/>
      <c r="BW50" s="50"/>
      <c r="BX50" s="50"/>
      <c r="BY50" s="50"/>
      <c r="CC50" s="49"/>
      <c r="CD50" s="50"/>
      <c r="CE50" s="50"/>
    </row>
    <row r="51" spans="1:83" ht="13.5" customHeight="1">
      <c r="A51" s="207"/>
      <c r="B51" s="238"/>
      <c r="C51" s="239"/>
      <c r="D51" s="61"/>
      <c r="E51" s="60"/>
      <c r="F51" s="60"/>
      <c r="G51" s="61"/>
      <c r="H51" s="5"/>
      <c r="I51" s="5"/>
      <c r="J51" s="6"/>
      <c r="K51" s="6"/>
      <c r="L51" s="4"/>
      <c r="M51" s="4"/>
      <c r="N51" s="4"/>
      <c r="O51" s="56"/>
      <c r="P51" s="242" t="s">
        <v>98</v>
      </c>
      <c r="Q51" s="243"/>
      <c r="R51" s="243"/>
      <c r="S51" s="243"/>
      <c r="T51" s="243"/>
      <c r="U51" s="243" t="s">
        <v>125</v>
      </c>
      <c r="V51" s="243"/>
      <c r="W51" s="244" t="s">
        <v>98</v>
      </c>
      <c r="X51" s="243"/>
      <c r="Y51" s="243"/>
      <c r="Z51" s="243"/>
      <c r="AA51" s="243"/>
      <c r="AB51" s="243" t="s">
        <v>49</v>
      </c>
      <c r="AC51" s="245"/>
      <c r="AK51"/>
      <c r="AL51"/>
      <c r="AV51" s="37"/>
      <c r="AW51" s="37"/>
      <c r="AX51" s="37"/>
      <c r="AY51" s="63"/>
      <c r="AZ51" s="63"/>
      <c r="BA51" s="63"/>
      <c r="BB51" s="37"/>
      <c r="BC51" s="37"/>
      <c r="BD51" s="37"/>
      <c r="BE51" s="63"/>
      <c r="BF51" s="63"/>
      <c r="BG51" s="63"/>
      <c r="BH51" s="37"/>
      <c r="BI51" s="37"/>
      <c r="BJ51" s="37"/>
      <c r="BK51" s="37"/>
      <c r="BL51" s="44"/>
      <c r="BM51" s="37"/>
      <c r="BN51" s="47"/>
      <c r="BO51" s="47"/>
      <c r="BP51" s="47"/>
      <c r="BQ51" s="47"/>
      <c r="BR51" s="47"/>
      <c r="BS51" s="47"/>
      <c r="BT51" s="47"/>
      <c r="BV51" s="49"/>
      <c r="BW51" s="50"/>
      <c r="BX51" s="50"/>
      <c r="BY51" s="50"/>
      <c r="CC51" s="49"/>
      <c r="CD51" s="50"/>
      <c r="CE51" s="50"/>
    </row>
    <row r="52" spans="1:83" ht="13.5" customHeight="1">
      <c r="A52" s="208"/>
      <c r="B52" s="240"/>
      <c r="C52" s="241"/>
      <c r="D52" s="61"/>
      <c r="E52" s="60"/>
      <c r="F52" s="60"/>
      <c r="G52" s="61"/>
      <c r="H52" s="5"/>
      <c r="I52" s="5"/>
      <c r="J52" s="6"/>
      <c r="K52" s="6"/>
      <c r="L52" s="4"/>
      <c r="M52" s="4"/>
      <c r="N52" s="4"/>
      <c r="O52" s="56"/>
      <c r="P52" s="166" t="s">
        <v>37</v>
      </c>
      <c r="Q52" s="163"/>
      <c r="R52" s="225" t="s">
        <v>98</v>
      </c>
      <c r="S52" s="225"/>
      <c r="T52" s="225"/>
      <c r="U52" s="225"/>
      <c r="V52" s="226"/>
      <c r="W52" s="174" t="s">
        <v>37</v>
      </c>
      <c r="X52" s="163"/>
      <c r="Y52" s="246" t="s">
        <v>98</v>
      </c>
      <c r="Z52" s="225"/>
      <c r="AA52" s="225"/>
      <c r="AB52" s="225"/>
      <c r="AC52" s="247"/>
      <c r="AK52"/>
      <c r="AL52"/>
      <c r="AV52" s="37"/>
      <c r="AW52" s="37"/>
      <c r="AX52" s="37"/>
      <c r="AY52" s="63"/>
      <c r="AZ52" s="63"/>
      <c r="BA52" s="63"/>
      <c r="BB52" s="37"/>
      <c r="BC52" s="37"/>
      <c r="BD52" s="37"/>
      <c r="BE52" s="63"/>
      <c r="BF52" s="63"/>
      <c r="BG52" s="63"/>
      <c r="BH52" s="37"/>
      <c r="BI52" s="37"/>
      <c r="BJ52" s="37"/>
      <c r="BK52" s="37"/>
      <c r="BL52" s="44"/>
      <c r="BM52" s="37"/>
      <c r="BN52" s="47"/>
      <c r="BO52" s="47"/>
      <c r="BP52" s="47"/>
      <c r="BQ52" s="47"/>
      <c r="BR52" s="47"/>
      <c r="BS52" s="47"/>
      <c r="BT52" s="47"/>
      <c r="BV52" s="49"/>
      <c r="BW52" s="50"/>
      <c r="BX52" s="50"/>
      <c r="BY52" s="50"/>
      <c r="CC52" s="49"/>
      <c r="CD52" s="50"/>
      <c r="CE52" s="50"/>
    </row>
    <row r="53" spans="1:83" ht="13.5" customHeight="1">
      <c r="A53" s="220" t="s">
        <v>80</v>
      </c>
      <c r="B53" s="238"/>
      <c r="C53" s="239"/>
      <c r="D53" s="61"/>
      <c r="E53" s="60"/>
      <c r="F53" s="60"/>
      <c r="G53" s="61"/>
      <c r="H53" s="5"/>
      <c r="I53" s="5"/>
      <c r="J53" s="6"/>
      <c r="K53" s="6"/>
      <c r="L53" s="4"/>
      <c r="M53" s="4"/>
      <c r="N53" s="4"/>
      <c r="O53" s="56"/>
      <c r="P53" s="167"/>
      <c r="Q53" s="165"/>
      <c r="R53" s="227"/>
      <c r="S53" s="227"/>
      <c r="T53" s="227"/>
      <c r="U53" s="227"/>
      <c r="V53" s="228"/>
      <c r="W53" s="229"/>
      <c r="X53" s="165"/>
      <c r="Y53" s="248"/>
      <c r="Z53" s="227"/>
      <c r="AA53" s="227"/>
      <c r="AB53" s="227"/>
      <c r="AC53" s="249"/>
      <c r="AK53"/>
      <c r="AL53"/>
      <c r="AV53" s="37"/>
      <c r="AW53" s="37"/>
      <c r="AX53" s="37"/>
      <c r="AY53" s="63"/>
      <c r="AZ53" s="63"/>
      <c r="BA53" s="63"/>
      <c r="BB53" s="37"/>
      <c r="BC53" s="37"/>
      <c r="BD53" s="37"/>
      <c r="BE53" s="63"/>
      <c r="BF53" s="63"/>
      <c r="BG53" s="63"/>
      <c r="BH53" s="37"/>
      <c r="BI53" s="37"/>
      <c r="BJ53" s="37"/>
      <c r="BK53" s="37"/>
      <c r="BL53" s="44"/>
      <c r="BM53" s="37"/>
      <c r="BN53" s="47"/>
      <c r="BO53" s="47"/>
      <c r="BP53" s="47"/>
      <c r="BQ53" s="47"/>
      <c r="BR53" s="47"/>
      <c r="BS53" s="47"/>
      <c r="BT53" s="47"/>
      <c r="BV53" s="49"/>
      <c r="BW53" s="50"/>
      <c r="BX53" s="50"/>
      <c r="BY53" s="50"/>
      <c r="CC53" s="49"/>
      <c r="CD53" s="50"/>
      <c r="CE53" s="50"/>
    </row>
    <row r="54" spans="1:83" ht="13.5" customHeight="1">
      <c r="A54" s="221"/>
      <c r="B54" s="240"/>
      <c r="C54" s="241"/>
      <c r="D54" s="61"/>
      <c r="E54" s="60"/>
      <c r="F54" s="60"/>
      <c r="G54" s="61"/>
      <c r="H54" s="5"/>
      <c r="I54" s="5"/>
      <c r="J54" s="6"/>
      <c r="K54" s="6"/>
      <c r="L54" s="4"/>
      <c r="M54" s="4"/>
      <c r="N54" s="4"/>
      <c r="O54" s="56"/>
      <c r="P54" s="166" t="s">
        <v>25</v>
      </c>
      <c r="Q54" s="163"/>
      <c r="R54" s="168" t="s">
        <v>140</v>
      </c>
      <c r="S54" s="168"/>
      <c r="T54" s="168"/>
      <c r="U54" s="168"/>
      <c r="V54" s="71" t="s">
        <v>50</v>
      </c>
      <c r="W54" s="180" t="s">
        <v>39</v>
      </c>
      <c r="X54" s="181"/>
      <c r="Y54" s="184" t="s">
        <v>141</v>
      </c>
      <c r="Z54" s="184"/>
      <c r="AA54" s="184"/>
      <c r="AB54" s="184"/>
      <c r="AC54" s="185"/>
      <c r="AK54"/>
      <c r="AL54"/>
      <c r="AV54" s="37"/>
      <c r="AW54" s="37"/>
      <c r="AX54" s="37"/>
      <c r="AY54" s="63"/>
      <c r="AZ54" s="63"/>
      <c r="BA54" s="63"/>
      <c r="BB54" s="37"/>
      <c r="BC54" s="37"/>
      <c r="BD54" s="37"/>
      <c r="BE54" s="63"/>
      <c r="BF54" s="63"/>
      <c r="BG54" s="63"/>
      <c r="BH54" s="37"/>
      <c r="BI54" s="37"/>
      <c r="BJ54" s="37"/>
      <c r="BK54" s="37"/>
      <c r="BL54" s="44"/>
      <c r="BM54" s="37"/>
      <c r="BN54" s="47"/>
      <c r="BO54" s="47"/>
      <c r="BP54" s="47"/>
      <c r="BQ54" s="47"/>
      <c r="BR54" s="47"/>
      <c r="BS54" s="47"/>
      <c r="BT54" s="47"/>
      <c r="BV54" s="49"/>
      <c r="BW54" s="50"/>
      <c r="BX54" s="50"/>
      <c r="BY54" s="50"/>
      <c r="CC54" s="49"/>
      <c r="CD54" s="50"/>
      <c r="CE54" s="50"/>
    </row>
    <row r="55" spans="1:83" ht="13.5" customHeight="1">
      <c r="A55" s="221"/>
      <c r="B55" s="223"/>
      <c r="C55" s="191"/>
      <c r="D55" s="12"/>
      <c r="E55" s="60"/>
      <c r="F55" s="60"/>
      <c r="G55" s="61"/>
      <c r="H55" s="5"/>
      <c r="I55" s="5"/>
      <c r="J55" s="6"/>
      <c r="K55" s="6"/>
      <c r="L55" s="4"/>
      <c r="M55" s="4"/>
      <c r="N55" s="4"/>
      <c r="O55" s="56"/>
      <c r="P55" s="166" t="s">
        <v>26</v>
      </c>
      <c r="Q55" s="163"/>
      <c r="R55" s="168" t="s">
        <v>121</v>
      </c>
      <c r="S55" s="168"/>
      <c r="T55" s="168"/>
      <c r="U55" s="168"/>
      <c r="V55" s="69" t="s">
        <v>51</v>
      </c>
      <c r="W55" s="182"/>
      <c r="X55" s="183"/>
      <c r="Y55" s="186"/>
      <c r="Z55" s="186"/>
      <c r="AA55" s="186"/>
      <c r="AB55" s="186"/>
      <c r="AC55" s="187"/>
      <c r="AV55" s="37"/>
      <c r="AW55" s="37"/>
      <c r="AX55" s="37"/>
      <c r="AY55" s="63"/>
      <c r="AZ55" s="63"/>
      <c r="BA55" s="63"/>
      <c r="BB55" s="37"/>
      <c r="BC55" s="37"/>
      <c r="BD55" s="37"/>
      <c r="BE55" s="63"/>
      <c r="BF55" s="63"/>
      <c r="BG55" s="63"/>
      <c r="BH55" s="37"/>
      <c r="BI55" s="37"/>
      <c r="BJ55" s="37"/>
      <c r="BK55" s="37"/>
      <c r="BL55" s="44"/>
      <c r="BM55" s="37"/>
      <c r="BN55" s="47"/>
      <c r="BO55" s="47"/>
      <c r="BP55" s="47"/>
      <c r="BQ55" s="47"/>
      <c r="BR55" s="47"/>
      <c r="BS55" s="47"/>
      <c r="BT55" s="47"/>
      <c r="BV55" s="49"/>
      <c r="BW55" s="50"/>
      <c r="BX55" s="50"/>
      <c r="BY55" s="50"/>
      <c r="CC55" s="49"/>
      <c r="CD55" s="50"/>
      <c r="CE55" s="50"/>
    </row>
    <row r="56" spans="1:83" ht="13.5" customHeight="1">
      <c r="A56" s="222"/>
      <c r="B56" s="224"/>
      <c r="C56" s="191"/>
      <c r="D56" s="213" t="s">
        <v>58</v>
      </c>
      <c r="E56" s="214"/>
      <c r="F56" s="215" t="s">
        <v>59</v>
      </c>
      <c r="G56" s="216"/>
      <c r="H56" s="196" t="s">
        <v>85</v>
      </c>
      <c r="I56" s="196"/>
      <c r="J56" s="196"/>
      <c r="K56" s="217" t="s">
        <v>60</v>
      </c>
      <c r="L56" s="218"/>
      <c r="M56" s="218"/>
      <c r="N56" s="218"/>
      <c r="O56" s="219"/>
      <c r="P56" s="167"/>
      <c r="Q56" s="165"/>
      <c r="R56" s="169"/>
      <c r="S56" s="169"/>
      <c r="T56" s="169"/>
      <c r="U56" s="169"/>
      <c r="V56" s="135" t="s">
        <v>142</v>
      </c>
      <c r="W56" s="229" t="s">
        <v>35</v>
      </c>
      <c r="X56" s="165"/>
      <c r="Y56" s="230" t="s">
        <v>143</v>
      </c>
      <c r="Z56" s="231"/>
      <c r="AA56" s="231"/>
      <c r="AB56" s="231"/>
      <c r="AC56" s="136" t="s">
        <v>51</v>
      </c>
      <c r="AD56" s="160" t="s">
        <v>144</v>
      </c>
      <c r="AV56" s="37"/>
      <c r="AW56" s="37"/>
      <c r="AX56" s="37"/>
      <c r="AY56" s="63"/>
      <c r="AZ56" s="63"/>
      <c r="BA56" s="63"/>
      <c r="BB56" s="37"/>
      <c r="BC56" s="37"/>
      <c r="BD56" s="37"/>
      <c r="BE56" s="63"/>
      <c r="BF56" s="63"/>
      <c r="BG56" s="63"/>
      <c r="BH56" s="37"/>
      <c r="BI56" s="37"/>
      <c r="BJ56" s="37"/>
      <c r="BK56" s="37"/>
      <c r="BL56" s="44"/>
      <c r="BM56" s="37"/>
      <c r="BN56" s="47"/>
      <c r="BO56" s="47"/>
      <c r="BP56" s="47"/>
      <c r="BQ56" s="47"/>
      <c r="BR56" s="47"/>
      <c r="BS56" s="47"/>
      <c r="BT56" s="47"/>
      <c r="BV56" s="49"/>
      <c r="BW56" s="50"/>
      <c r="BX56" s="50"/>
      <c r="BY56" s="50"/>
      <c r="CC56" s="49"/>
      <c r="CD56" s="50"/>
      <c r="CE56" s="50"/>
    </row>
    <row r="57" spans="1:83" ht="13.5" customHeight="1">
      <c r="A57" s="188" t="s">
        <v>44</v>
      </c>
      <c r="B57" s="190"/>
      <c r="C57" s="191"/>
      <c r="D57" s="192"/>
      <c r="E57" s="193"/>
      <c r="F57" s="192"/>
      <c r="G57" s="193"/>
      <c r="H57" s="196"/>
      <c r="I57" s="196"/>
      <c r="J57" s="191"/>
      <c r="K57" s="192"/>
      <c r="L57" s="197"/>
      <c r="M57" s="197"/>
      <c r="N57" s="197"/>
      <c r="O57" s="198"/>
      <c r="P57" s="162" t="s">
        <v>27</v>
      </c>
      <c r="Q57" s="163"/>
      <c r="R57" s="168" t="s">
        <v>128</v>
      </c>
      <c r="S57" s="168"/>
      <c r="T57" s="168"/>
      <c r="U57" s="168"/>
      <c r="V57" s="137" t="s">
        <v>50</v>
      </c>
      <c r="W57" s="174" t="s">
        <v>38</v>
      </c>
      <c r="X57" s="175"/>
      <c r="Y57" s="62" t="s">
        <v>41</v>
      </c>
      <c r="Z57" s="62" t="s">
        <v>31</v>
      </c>
      <c r="AA57" s="62" t="s">
        <v>32</v>
      </c>
      <c r="AB57" s="138" t="s">
        <v>33</v>
      </c>
      <c r="AC57" s="139" t="s">
        <v>42</v>
      </c>
      <c r="AD57" s="161"/>
      <c r="AV57" s="37"/>
      <c r="AW57" s="37"/>
      <c r="AX57" s="37"/>
      <c r="AY57" s="63"/>
      <c r="AZ57" s="63"/>
      <c r="BA57" s="63"/>
      <c r="BB57" s="37"/>
      <c r="BC57" s="37"/>
      <c r="BD57" s="37"/>
      <c r="BE57" s="63"/>
      <c r="BF57" s="63"/>
      <c r="BG57" s="63"/>
      <c r="BH57" s="37"/>
      <c r="BI57" s="37"/>
      <c r="BJ57" s="37"/>
      <c r="BK57" s="37"/>
      <c r="BL57" s="44"/>
      <c r="BM57" s="37"/>
      <c r="BN57" s="47"/>
      <c r="BO57" s="47"/>
      <c r="BP57" s="47"/>
      <c r="BQ57" s="47"/>
      <c r="BR57" s="47"/>
      <c r="BS57" s="47"/>
      <c r="BT57" s="47"/>
      <c r="BV57" s="49"/>
      <c r="BW57" s="50"/>
      <c r="BX57" s="50"/>
      <c r="BY57" s="50"/>
      <c r="CC57" s="49"/>
      <c r="CD57" s="50"/>
      <c r="CE57" s="50"/>
    </row>
    <row r="58" spans="1:83" ht="13.5" customHeight="1">
      <c r="A58" s="189"/>
      <c r="B58" s="191"/>
      <c r="C58" s="191"/>
      <c r="D58" s="194"/>
      <c r="E58" s="195"/>
      <c r="F58" s="194"/>
      <c r="G58" s="195"/>
      <c r="H58" s="191"/>
      <c r="I58" s="191"/>
      <c r="J58" s="191"/>
      <c r="K58" s="194"/>
      <c r="L58" s="199"/>
      <c r="M58" s="199"/>
      <c r="N58" s="199"/>
      <c r="O58" s="200"/>
      <c r="P58" s="164"/>
      <c r="Q58" s="165"/>
      <c r="R58" s="169"/>
      <c r="S58" s="169"/>
      <c r="T58" s="169"/>
      <c r="U58" s="169"/>
      <c r="W58" s="176"/>
      <c r="X58" s="177"/>
      <c r="Y58" s="110" t="s">
        <v>145</v>
      </c>
      <c r="Z58" s="111" t="s">
        <v>145</v>
      </c>
      <c r="AA58" s="111" t="s">
        <v>145</v>
      </c>
      <c r="AB58" s="111" t="s">
        <v>145</v>
      </c>
      <c r="AC58" s="112" t="s">
        <v>145</v>
      </c>
      <c r="AD58" s="161"/>
      <c r="AV58" s="37"/>
      <c r="AW58" s="37"/>
      <c r="AX58" s="37"/>
      <c r="AY58" s="63"/>
      <c r="AZ58" s="63"/>
      <c r="BA58" s="63"/>
      <c r="BB58" s="37"/>
      <c r="BC58" s="37"/>
      <c r="BD58" s="37"/>
      <c r="BE58" s="63"/>
      <c r="BF58" s="63"/>
      <c r="BG58" s="63"/>
      <c r="BH58" s="37"/>
      <c r="BI58" s="37"/>
      <c r="BJ58" s="37"/>
      <c r="BK58" s="37"/>
      <c r="BL58" s="44"/>
      <c r="BM58" s="37"/>
      <c r="BN58" s="47"/>
      <c r="BO58" s="47"/>
      <c r="BP58" s="47"/>
      <c r="BQ58" s="47"/>
      <c r="BR58" s="47"/>
      <c r="BS58" s="47"/>
      <c r="BT58" s="47"/>
      <c r="BV58" s="49"/>
      <c r="BW58" s="50"/>
      <c r="BX58" s="50"/>
      <c r="BY58" s="50"/>
      <c r="CC58" s="49"/>
      <c r="CD58" s="50"/>
      <c r="CE58" s="50"/>
    </row>
    <row r="59" spans="1:83" ht="13.5" customHeight="1">
      <c r="A59" s="203" t="s">
        <v>45</v>
      </c>
      <c r="B59" s="190"/>
      <c r="C59" s="191"/>
      <c r="D59" s="192"/>
      <c r="E59" s="193"/>
      <c r="F59" s="192"/>
      <c r="G59" s="193"/>
      <c r="H59" s="196"/>
      <c r="I59" s="196"/>
      <c r="J59" s="191"/>
      <c r="K59" s="192"/>
      <c r="L59" s="197"/>
      <c r="M59" s="197"/>
      <c r="N59" s="197"/>
      <c r="O59" s="198"/>
      <c r="P59" s="166" t="s">
        <v>38</v>
      </c>
      <c r="Q59" s="175"/>
      <c r="R59" s="75" t="s">
        <v>29</v>
      </c>
      <c r="S59" s="75" t="s">
        <v>30</v>
      </c>
      <c r="T59" s="75" t="s">
        <v>31</v>
      </c>
      <c r="U59" s="76" t="s">
        <v>32</v>
      </c>
      <c r="V59" s="140" t="s">
        <v>33</v>
      </c>
      <c r="W59" s="201" t="s">
        <v>40</v>
      </c>
      <c r="X59" s="202"/>
      <c r="Y59" s="170" t="s">
        <v>98</v>
      </c>
      <c r="Z59" s="171"/>
      <c r="AA59" s="171"/>
      <c r="AB59" s="171"/>
      <c r="AC59" s="70" t="s">
        <v>51</v>
      </c>
      <c r="AV59" s="37"/>
      <c r="AW59" s="37"/>
      <c r="AX59" s="37"/>
      <c r="AY59" s="63"/>
      <c r="AZ59" s="63"/>
      <c r="BA59" s="63"/>
      <c r="BB59" s="37"/>
      <c r="BC59" s="37"/>
      <c r="BD59" s="37"/>
      <c r="BE59" s="63"/>
      <c r="BF59" s="63"/>
      <c r="BG59" s="63"/>
      <c r="BH59" s="37"/>
      <c r="BI59" s="37"/>
      <c r="BJ59" s="37"/>
      <c r="BK59" s="37"/>
      <c r="BL59" s="44"/>
      <c r="BM59" s="37"/>
      <c r="BN59" s="47"/>
      <c r="BO59" s="47"/>
      <c r="BP59" s="47"/>
      <c r="BQ59" s="47"/>
      <c r="BR59" s="47"/>
      <c r="BS59" s="47"/>
      <c r="BT59" s="47"/>
      <c r="BV59" s="49"/>
      <c r="BW59" s="50"/>
      <c r="BX59" s="50"/>
      <c r="BY59" s="50"/>
      <c r="CC59" s="49"/>
      <c r="CD59" s="50"/>
      <c r="CE59" s="50"/>
    </row>
    <row r="60" spans="1:83" ht="13.5" customHeight="1" thickBot="1">
      <c r="A60" s="204"/>
      <c r="B60" s="191"/>
      <c r="C60" s="191"/>
      <c r="D60" s="194"/>
      <c r="E60" s="195"/>
      <c r="F60" s="194"/>
      <c r="G60" s="195"/>
      <c r="H60" s="191"/>
      <c r="I60" s="191"/>
      <c r="J60" s="191"/>
      <c r="K60" s="194"/>
      <c r="L60" s="199"/>
      <c r="M60" s="199"/>
      <c r="N60" s="199"/>
      <c r="O60" s="200"/>
      <c r="P60" s="205"/>
      <c r="Q60" s="206"/>
      <c r="R60" s="108" t="s">
        <v>146</v>
      </c>
      <c r="S60" s="109" t="s">
        <v>146</v>
      </c>
      <c r="T60" s="109" t="s">
        <v>146</v>
      </c>
      <c r="U60" s="109" t="s">
        <v>146</v>
      </c>
      <c r="V60" s="141" t="s">
        <v>146</v>
      </c>
      <c r="W60" s="178" t="s">
        <v>36</v>
      </c>
      <c r="X60" s="179"/>
      <c r="Y60" s="172" t="s">
        <v>98</v>
      </c>
      <c r="Z60" s="173"/>
      <c r="AA60" s="173"/>
      <c r="AB60" s="173"/>
      <c r="AC60" s="83" t="s">
        <v>50</v>
      </c>
      <c r="AV60" s="37"/>
      <c r="AW60" s="37"/>
      <c r="AX60" s="37"/>
      <c r="AY60" s="63"/>
      <c r="AZ60" s="63"/>
      <c r="BA60" s="63"/>
      <c r="BB60" s="37"/>
      <c r="BC60" s="37"/>
      <c r="BD60" s="37"/>
      <c r="BE60" s="63"/>
      <c r="BF60" s="63"/>
      <c r="BG60" s="63"/>
      <c r="BH60" s="37"/>
      <c r="BI60" s="37"/>
      <c r="BJ60" s="37"/>
      <c r="BK60" s="37"/>
      <c r="BL60" s="44"/>
      <c r="BM60" s="37"/>
      <c r="BN60" s="47"/>
      <c r="BO60" s="47"/>
      <c r="BP60" s="47"/>
      <c r="BQ60" s="47"/>
      <c r="BR60" s="47"/>
      <c r="BS60" s="47"/>
      <c r="BT60" s="47"/>
      <c r="BV60" s="49"/>
      <c r="BW60" s="50"/>
      <c r="BX60" s="50"/>
      <c r="BY60" s="50"/>
      <c r="CC60" s="49"/>
      <c r="CD60" s="50"/>
      <c r="CE60" s="50"/>
    </row>
  </sheetData>
  <mergeCells count="440">
    <mergeCell ref="A1:AC1"/>
    <mergeCell ref="A3:B3"/>
    <mergeCell ref="C3:G3"/>
    <mergeCell ref="H3:W3"/>
    <mergeCell ref="A2:B2"/>
    <mergeCell ref="C2:E2"/>
    <mergeCell ref="G2:R2"/>
    <mergeCell ref="Z4:Z5"/>
    <mergeCell ref="AA4:AA5"/>
    <mergeCell ref="AB4:AB5"/>
    <mergeCell ref="Y6:AC6"/>
    <mergeCell ref="AC4:AC5"/>
    <mergeCell ref="A4:B5"/>
    <mergeCell ref="X4:X5"/>
    <mergeCell ref="C4:G5"/>
    <mergeCell ref="H4:W5"/>
    <mergeCell ref="Y4:Y5"/>
    <mergeCell ref="A8:B8"/>
    <mergeCell ref="C8:G8"/>
    <mergeCell ref="H8:J8"/>
    <mergeCell ref="N6:S6"/>
    <mergeCell ref="T6:X6"/>
    <mergeCell ref="F6:G6"/>
    <mergeCell ref="I6:M6"/>
    <mergeCell ref="A7:B7"/>
    <mergeCell ref="C7:E7"/>
    <mergeCell ref="F7:G7"/>
    <mergeCell ref="A6:B6"/>
    <mergeCell ref="C6:E6"/>
    <mergeCell ref="K8:AC8"/>
    <mergeCell ref="I7:M7"/>
    <mergeCell ref="N7:S7"/>
    <mergeCell ref="T7:X7"/>
    <mergeCell ref="Y7:AC7"/>
    <mergeCell ref="AG11:AG12"/>
    <mergeCell ref="AH11:AH12"/>
    <mergeCell ref="W10:AC11"/>
    <mergeCell ref="AE11:AE12"/>
    <mergeCell ref="AF11:AF12"/>
    <mergeCell ref="A9:B10"/>
    <mergeCell ref="C9:L9"/>
    <mergeCell ref="M9:M10"/>
    <mergeCell ref="N9:N10"/>
    <mergeCell ref="O9:O10"/>
    <mergeCell ref="P9:V9"/>
    <mergeCell ref="A11:B11"/>
    <mergeCell ref="C11:O11"/>
    <mergeCell ref="P11:V11"/>
    <mergeCell ref="B12:G12"/>
    <mergeCell ref="H12:K12"/>
    <mergeCell ref="L12:N12"/>
    <mergeCell ref="O12:Q12"/>
    <mergeCell ref="S12:U12"/>
    <mergeCell ref="W9:AC9"/>
    <mergeCell ref="C10:L10"/>
    <mergeCell ref="P10:V10"/>
    <mergeCell ref="AJ13:AJ14"/>
    <mergeCell ref="O13:O14"/>
    <mergeCell ref="P13:P14"/>
    <mergeCell ref="Q13:Q14"/>
    <mergeCell ref="AF13:AF14"/>
    <mergeCell ref="AG13:AG14"/>
    <mergeCell ref="AH13:AH14"/>
    <mergeCell ref="A13:A14"/>
    <mergeCell ref="B13:G14"/>
    <mergeCell ref="J13:K13"/>
    <mergeCell ref="L13:L14"/>
    <mergeCell ref="M13:M14"/>
    <mergeCell ref="N13:N14"/>
    <mergeCell ref="J14:K14"/>
    <mergeCell ref="A15:A16"/>
    <mergeCell ref="B15:G16"/>
    <mergeCell ref="J15:K15"/>
    <mergeCell ref="L15:L16"/>
    <mergeCell ref="M15:M16"/>
    <mergeCell ref="N15:N16"/>
    <mergeCell ref="AI13:AI14"/>
    <mergeCell ref="S13:S14"/>
    <mergeCell ref="T13:T14"/>
    <mergeCell ref="U13:U14"/>
    <mergeCell ref="AE13:AE14"/>
    <mergeCell ref="AI17:AI18"/>
    <mergeCell ref="AJ17:AJ18"/>
    <mergeCell ref="T17:T18"/>
    <mergeCell ref="U17:U18"/>
    <mergeCell ref="AE17:AE18"/>
    <mergeCell ref="AF17:AF18"/>
    <mergeCell ref="AI15:AI16"/>
    <mergeCell ref="AJ15:AJ16"/>
    <mergeCell ref="J16:K16"/>
    <mergeCell ref="J17:K17"/>
    <mergeCell ref="J18:K18"/>
    <mergeCell ref="L17:L18"/>
    <mergeCell ref="M17:M18"/>
    <mergeCell ref="N17:N18"/>
    <mergeCell ref="O15:O16"/>
    <mergeCell ref="P15:P16"/>
    <mergeCell ref="AE15:AE16"/>
    <mergeCell ref="AF15:AF16"/>
    <mergeCell ref="AG15:AG16"/>
    <mergeCell ref="AH15:AH16"/>
    <mergeCell ref="Q15:Q16"/>
    <mergeCell ref="S15:S16"/>
    <mergeCell ref="T15:T16"/>
    <mergeCell ref="U15:U16"/>
    <mergeCell ref="A19:A20"/>
    <mergeCell ref="B19:G20"/>
    <mergeCell ref="J19:K19"/>
    <mergeCell ref="L19:L20"/>
    <mergeCell ref="AG17:AG18"/>
    <mergeCell ref="AH17:AH18"/>
    <mergeCell ref="O17:O18"/>
    <mergeCell ref="P17:P18"/>
    <mergeCell ref="Q17:Q18"/>
    <mergeCell ref="S17:S18"/>
    <mergeCell ref="A17:A18"/>
    <mergeCell ref="B17:G18"/>
    <mergeCell ref="AH19:AH20"/>
    <mergeCell ref="AI19:AI20"/>
    <mergeCell ref="AJ19:AJ20"/>
    <mergeCell ref="J20:K20"/>
    <mergeCell ref="AE19:AE20"/>
    <mergeCell ref="AF19:AF20"/>
    <mergeCell ref="AG19:AG20"/>
    <mergeCell ref="Q19:Q20"/>
    <mergeCell ref="S19:S20"/>
    <mergeCell ref="T19:T20"/>
    <mergeCell ref="U19:U20"/>
    <mergeCell ref="M19:M20"/>
    <mergeCell ref="N19:N20"/>
    <mergeCell ref="O19:O20"/>
    <mergeCell ref="P19:P20"/>
    <mergeCell ref="AJ21:AJ22"/>
    <mergeCell ref="J22:K22"/>
    <mergeCell ref="AE21:AE22"/>
    <mergeCell ref="AF21:AF22"/>
    <mergeCell ref="AG21:AG22"/>
    <mergeCell ref="Q21:Q22"/>
    <mergeCell ref="S21:S22"/>
    <mergeCell ref="T21:T22"/>
    <mergeCell ref="U21:U22"/>
    <mergeCell ref="M21:M22"/>
    <mergeCell ref="J21:K21"/>
    <mergeCell ref="L21:L22"/>
    <mergeCell ref="A23:A24"/>
    <mergeCell ref="B23:G24"/>
    <mergeCell ref="J23:K23"/>
    <mergeCell ref="L23:L24"/>
    <mergeCell ref="AH21:AH22"/>
    <mergeCell ref="AI21:AI22"/>
    <mergeCell ref="N21:N22"/>
    <mergeCell ref="O21:O22"/>
    <mergeCell ref="P21:P22"/>
    <mergeCell ref="A21:A22"/>
    <mergeCell ref="B21:G22"/>
    <mergeCell ref="AH23:AH24"/>
    <mergeCell ref="AI23:AI24"/>
    <mergeCell ref="AJ23:AJ24"/>
    <mergeCell ref="J24:K24"/>
    <mergeCell ref="AE23:AE24"/>
    <mergeCell ref="AF23:AF24"/>
    <mergeCell ref="AG23:AG24"/>
    <mergeCell ref="Q23:Q24"/>
    <mergeCell ref="S23:S24"/>
    <mergeCell ref="T23:T24"/>
    <mergeCell ref="U23:U24"/>
    <mergeCell ref="M23:M24"/>
    <mergeCell ref="N23:N24"/>
    <mergeCell ref="O23:O24"/>
    <mergeCell ref="P23:P24"/>
    <mergeCell ref="AJ25:AJ26"/>
    <mergeCell ref="J26:K26"/>
    <mergeCell ref="AE25:AE26"/>
    <mergeCell ref="AF25:AF26"/>
    <mergeCell ref="AG25:AG26"/>
    <mergeCell ref="Q25:Q26"/>
    <mergeCell ref="S25:S26"/>
    <mergeCell ref="T25:T26"/>
    <mergeCell ref="U25:U26"/>
    <mergeCell ref="M25:M26"/>
    <mergeCell ref="J25:K25"/>
    <mergeCell ref="L25:L26"/>
    <mergeCell ref="A27:A28"/>
    <mergeCell ref="B27:G28"/>
    <mergeCell ref="J27:K27"/>
    <mergeCell ref="L27:L28"/>
    <mergeCell ref="AH25:AH26"/>
    <mergeCell ref="AI25:AI26"/>
    <mergeCell ref="N25:N26"/>
    <mergeCell ref="O25:O26"/>
    <mergeCell ref="P25:P26"/>
    <mergeCell ref="A25:A26"/>
    <mergeCell ref="B25:G26"/>
    <mergeCell ref="AH27:AH28"/>
    <mergeCell ref="AI27:AI28"/>
    <mergeCell ref="AJ27:AJ28"/>
    <mergeCell ref="J28:K28"/>
    <mergeCell ref="AE27:AE28"/>
    <mergeCell ref="AF27:AF28"/>
    <mergeCell ref="AG27:AG28"/>
    <mergeCell ref="Q27:Q28"/>
    <mergeCell ref="S27:S28"/>
    <mergeCell ref="T27:T28"/>
    <mergeCell ref="U27:U28"/>
    <mergeCell ref="M27:M28"/>
    <mergeCell ref="N27:N28"/>
    <mergeCell ref="O27:O28"/>
    <mergeCell ref="P27:P28"/>
    <mergeCell ref="AJ29:AJ30"/>
    <mergeCell ref="J30:K30"/>
    <mergeCell ref="AE29:AE30"/>
    <mergeCell ref="AF29:AF30"/>
    <mergeCell ref="AG29:AG30"/>
    <mergeCell ref="Q29:Q30"/>
    <mergeCell ref="S29:S30"/>
    <mergeCell ref="T29:T30"/>
    <mergeCell ref="U29:U30"/>
    <mergeCell ref="M29:M30"/>
    <mergeCell ref="J29:K29"/>
    <mergeCell ref="L29:L30"/>
    <mergeCell ref="A31:A32"/>
    <mergeCell ref="B31:G32"/>
    <mergeCell ref="J31:K31"/>
    <mergeCell ref="L31:L32"/>
    <mergeCell ref="AH29:AH30"/>
    <mergeCell ref="AI29:AI30"/>
    <mergeCell ref="N29:N30"/>
    <mergeCell ref="O29:O30"/>
    <mergeCell ref="P29:P30"/>
    <mergeCell ref="A29:A30"/>
    <mergeCell ref="B29:G30"/>
    <mergeCell ref="AH31:AH32"/>
    <mergeCell ref="AI31:AI32"/>
    <mergeCell ref="AJ31:AJ32"/>
    <mergeCell ref="J32:K32"/>
    <mergeCell ref="AE31:AE32"/>
    <mergeCell ref="AF31:AF32"/>
    <mergeCell ref="AG31:AG32"/>
    <mergeCell ref="Q31:Q32"/>
    <mergeCell ref="S31:S32"/>
    <mergeCell ref="T31:T32"/>
    <mergeCell ref="U31:U32"/>
    <mergeCell ref="M31:M32"/>
    <mergeCell ref="N31:N32"/>
    <mergeCell ref="O31:O32"/>
    <mergeCell ref="P31:P32"/>
    <mergeCell ref="AJ33:AJ34"/>
    <mergeCell ref="J34:K34"/>
    <mergeCell ref="AE33:AE34"/>
    <mergeCell ref="AF33:AF34"/>
    <mergeCell ref="AG33:AG34"/>
    <mergeCell ref="Q33:Q34"/>
    <mergeCell ref="S33:S34"/>
    <mergeCell ref="T33:T34"/>
    <mergeCell ref="U33:U34"/>
    <mergeCell ref="M33:M34"/>
    <mergeCell ref="J33:K33"/>
    <mergeCell ref="L33:L34"/>
    <mergeCell ref="A35:A36"/>
    <mergeCell ref="B35:G36"/>
    <mergeCell ref="J35:K35"/>
    <mergeCell ref="L35:L36"/>
    <mergeCell ref="AH33:AH34"/>
    <mergeCell ref="AI33:AI34"/>
    <mergeCell ref="N33:N34"/>
    <mergeCell ref="O33:O34"/>
    <mergeCell ref="P33:P34"/>
    <mergeCell ref="A33:A34"/>
    <mergeCell ref="B33:G34"/>
    <mergeCell ref="AH35:AH36"/>
    <mergeCell ref="AI35:AI36"/>
    <mergeCell ref="AJ35:AJ36"/>
    <mergeCell ref="J36:K36"/>
    <mergeCell ref="AE35:AE36"/>
    <mergeCell ref="AF35:AF36"/>
    <mergeCell ref="AG35:AG36"/>
    <mergeCell ref="Q35:Q36"/>
    <mergeCell ref="S35:S36"/>
    <mergeCell ref="T35:T36"/>
    <mergeCell ref="U35:U36"/>
    <mergeCell ref="M35:M36"/>
    <mergeCell ref="N35:N36"/>
    <mergeCell ref="O35:O36"/>
    <mergeCell ref="P35:P36"/>
    <mergeCell ref="AJ37:AJ38"/>
    <mergeCell ref="J38:K38"/>
    <mergeCell ref="AE37:AE38"/>
    <mergeCell ref="AF37:AF38"/>
    <mergeCell ref="AG37:AG38"/>
    <mergeCell ref="Q37:Q38"/>
    <mergeCell ref="S37:S38"/>
    <mergeCell ref="T37:T38"/>
    <mergeCell ref="U37:U38"/>
    <mergeCell ref="M37:M38"/>
    <mergeCell ref="J37:K37"/>
    <mergeCell ref="L37:L38"/>
    <mergeCell ref="A39:A40"/>
    <mergeCell ref="B39:G40"/>
    <mergeCell ref="J39:K39"/>
    <mergeCell ref="L39:L40"/>
    <mergeCell ref="AH37:AH38"/>
    <mergeCell ref="AI37:AI38"/>
    <mergeCell ref="N37:N38"/>
    <mergeCell ref="O37:O38"/>
    <mergeCell ref="P37:P38"/>
    <mergeCell ref="A37:A38"/>
    <mergeCell ref="B37:G38"/>
    <mergeCell ref="AH39:AH40"/>
    <mergeCell ref="AI39:AI40"/>
    <mergeCell ref="AJ39:AJ40"/>
    <mergeCell ref="J40:K40"/>
    <mergeCell ref="AE39:AE40"/>
    <mergeCell ref="AF39:AF40"/>
    <mergeCell ref="AG39:AG40"/>
    <mergeCell ref="Q39:Q40"/>
    <mergeCell ref="S39:S40"/>
    <mergeCell ref="T39:T40"/>
    <mergeCell ref="U39:U40"/>
    <mergeCell ref="M39:M40"/>
    <mergeCell ref="N39:N40"/>
    <mergeCell ref="O39:O40"/>
    <mergeCell ref="P39:P40"/>
    <mergeCell ref="AJ41:AJ42"/>
    <mergeCell ref="J42:K42"/>
    <mergeCell ref="AE41:AE42"/>
    <mergeCell ref="AF41:AF42"/>
    <mergeCell ref="AG41:AG42"/>
    <mergeCell ref="Q41:Q42"/>
    <mergeCell ref="S41:S42"/>
    <mergeCell ref="T41:T42"/>
    <mergeCell ref="U41:U42"/>
    <mergeCell ref="M41:M42"/>
    <mergeCell ref="J41:K41"/>
    <mergeCell ref="L41:L42"/>
    <mergeCell ref="A43:A44"/>
    <mergeCell ref="B43:G44"/>
    <mergeCell ref="J43:K43"/>
    <mergeCell ref="L43:L44"/>
    <mergeCell ref="AH41:AH42"/>
    <mergeCell ref="AI41:AI42"/>
    <mergeCell ref="N41:N42"/>
    <mergeCell ref="O41:O42"/>
    <mergeCell ref="P41:P42"/>
    <mergeCell ref="A41:A42"/>
    <mergeCell ref="B41:G42"/>
    <mergeCell ref="AH43:AH44"/>
    <mergeCell ref="AI43:AI44"/>
    <mergeCell ref="AJ43:AJ44"/>
    <mergeCell ref="J44:K44"/>
    <mergeCell ref="AE43:AE44"/>
    <mergeCell ref="AF43:AF44"/>
    <mergeCell ref="AG43:AG44"/>
    <mergeCell ref="Q43:Q44"/>
    <mergeCell ref="S43:S44"/>
    <mergeCell ref="T43:T44"/>
    <mergeCell ref="U43:U44"/>
    <mergeCell ref="M43:M44"/>
    <mergeCell ref="N43:N44"/>
    <mergeCell ref="O43:O44"/>
    <mergeCell ref="P43:P44"/>
    <mergeCell ref="AH45:AH46"/>
    <mergeCell ref="AI45:AI46"/>
    <mergeCell ref="N45:N46"/>
    <mergeCell ref="O45:O46"/>
    <mergeCell ref="P45:P46"/>
    <mergeCell ref="A45:A46"/>
    <mergeCell ref="AJ45:AJ46"/>
    <mergeCell ref="J46:K46"/>
    <mergeCell ref="AE45:AE46"/>
    <mergeCell ref="AF45:AF46"/>
    <mergeCell ref="AG45:AG46"/>
    <mergeCell ref="Q45:Q46"/>
    <mergeCell ref="S45:S46"/>
    <mergeCell ref="T45:T46"/>
    <mergeCell ref="U45:U46"/>
    <mergeCell ref="M45:M46"/>
    <mergeCell ref="B45:G46"/>
    <mergeCell ref="J45:K45"/>
    <mergeCell ref="L45:L46"/>
    <mergeCell ref="T47:T48"/>
    <mergeCell ref="U47:U48"/>
    <mergeCell ref="AE47:AE48"/>
    <mergeCell ref="AJ47:AJ48"/>
    <mergeCell ref="O47:O48"/>
    <mergeCell ref="P47:P48"/>
    <mergeCell ref="Q47:Q48"/>
    <mergeCell ref="S47:S48"/>
    <mergeCell ref="A47:A48"/>
    <mergeCell ref="B47:G48"/>
    <mergeCell ref="H47:K48"/>
    <mergeCell ref="L47:N48"/>
    <mergeCell ref="W52:X53"/>
    <mergeCell ref="W56:X56"/>
    <mergeCell ref="Y56:AB56"/>
    <mergeCell ref="P49:V50"/>
    <mergeCell ref="W49:AC50"/>
    <mergeCell ref="B51:C52"/>
    <mergeCell ref="P51:T51"/>
    <mergeCell ref="U51:V51"/>
    <mergeCell ref="W51:AA51"/>
    <mergeCell ref="AB51:AC51"/>
    <mergeCell ref="P52:Q53"/>
    <mergeCell ref="Y52:AC53"/>
    <mergeCell ref="B53:C54"/>
    <mergeCell ref="A49:A52"/>
    <mergeCell ref="B49:C50"/>
    <mergeCell ref="D56:E56"/>
    <mergeCell ref="F56:G56"/>
    <mergeCell ref="H56:J56"/>
    <mergeCell ref="K56:O56"/>
    <mergeCell ref="A53:A56"/>
    <mergeCell ref="P54:Q54"/>
    <mergeCell ref="R54:U54"/>
    <mergeCell ref="B55:C56"/>
    <mergeCell ref="R52:V53"/>
    <mergeCell ref="A57:A58"/>
    <mergeCell ref="B57:C58"/>
    <mergeCell ref="D57:E58"/>
    <mergeCell ref="F57:G58"/>
    <mergeCell ref="H57:J58"/>
    <mergeCell ref="K57:O58"/>
    <mergeCell ref="W59:X59"/>
    <mergeCell ref="A59:A60"/>
    <mergeCell ref="B59:C60"/>
    <mergeCell ref="D59:E60"/>
    <mergeCell ref="F59:G60"/>
    <mergeCell ref="H59:J60"/>
    <mergeCell ref="K59:O60"/>
    <mergeCell ref="P59:Q60"/>
    <mergeCell ref="AD56:AD58"/>
    <mergeCell ref="P57:Q58"/>
    <mergeCell ref="P55:Q56"/>
    <mergeCell ref="R55:U56"/>
    <mergeCell ref="Y59:AB59"/>
    <mergeCell ref="Y60:AB60"/>
    <mergeCell ref="R57:U58"/>
    <mergeCell ref="W57:X58"/>
    <mergeCell ref="W60:X60"/>
    <mergeCell ref="W54:X55"/>
    <mergeCell ref="Y54:AC55"/>
  </mergeCells>
  <phoneticPr fontId="2"/>
  <pageMargins left="0.56000000000000005" right="0.39" top="0.32" bottom="0.49" header="0.42" footer="0.3"/>
  <pageSetup paperSize="9" scale="95" orientation="portrait" r:id="rId1"/>
  <headerFooter alignWithMargins="0">
    <oddHeader>&amp;R&amp;16（&amp;P / &amp;N ）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N193"/>
  <sheetViews>
    <sheetView zoomScaleNormal="100" zoomScaleSheetLayoutView="85" workbookViewId="0">
      <selection activeCell="B23" sqref="B23:G24"/>
    </sheetView>
  </sheetViews>
  <sheetFormatPr defaultRowHeight="13.5"/>
  <cols>
    <col min="1" max="1" width="3" style="45" customWidth="1"/>
    <col min="2" max="2" width="3.625" style="45" customWidth="1"/>
    <col min="3" max="3" width="6.875" style="45" customWidth="1"/>
    <col min="4" max="4" width="3.25" style="45" customWidth="1"/>
    <col min="5" max="5" width="7.625" style="45" customWidth="1"/>
    <col min="6" max="6" width="3.125" style="45" customWidth="1"/>
    <col min="7" max="7" width="10.625" style="45" customWidth="1"/>
    <col min="8" max="8" width="2.125" style="45" customWidth="1"/>
    <col min="9" max="9" width="1.625" style="45" customWidth="1"/>
    <col min="10" max="10" width="7" style="45" customWidth="1"/>
    <col min="11" max="11" width="2.5" style="45" customWidth="1"/>
    <col min="12" max="21" width="2.5" style="67" customWidth="1"/>
    <col min="22" max="25" width="2.5" style="45" customWidth="1"/>
    <col min="26" max="28" width="2.5" style="67" customWidth="1"/>
    <col min="29" max="29" width="2.5" style="45" customWidth="1"/>
    <col min="30" max="30" width="2.625" style="45" customWidth="1"/>
    <col min="31" max="32" width="4.875" style="45" customWidth="1"/>
    <col min="33" max="33" width="5.625" style="45" hidden="1" customWidth="1"/>
    <col min="34" max="34" width="6.75" style="45" hidden="1" customWidth="1"/>
    <col min="35" max="35" width="9.875" style="68" customWidth="1"/>
    <col min="36" max="36" width="15" style="68" customWidth="1"/>
    <col min="37" max="37" width="6.375" style="68" customWidth="1"/>
    <col min="38" max="38" width="24.25" style="68" customWidth="1"/>
    <col min="39" max="39" width="6.5" style="45" hidden="1" customWidth="1"/>
    <col min="40" max="41" width="4.625" style="45" hidden="1" customWidth="1"/>
    <col min="42" max="42" width="5" style="45" hidden="1" customWidth="1"/>
    <col min="43" max="43" width="4.5" style="45" hidden="1" customWidth="1"/>
    <col min="44" max="44" width="4.875" style="45" hidden="1" customWidth="1"/>
    <col min="45" max="45" width="10.875" style="45" hidden="1" customWidth="1"/>
    <col min="46" max="46" width="8.5" style="45" hidden="1" customWidth="1"/>
    <col min="47" max="47" width="8.875" style="45" hidden="1" customWidth="1"/>
    <col min="48" max="48" width="9.625" style="45" hidden="1" customWidth="1"/>
    <col min="49" max="49" width="9.375" style="45" hidden="1" customWidth="1"/>
    <col min="50" max="50" width="8.375" style="45" hidden="1" customWidth="1"/>
    <col min="51" max="51" width="7.75" style="45" hidden="1" customWidth="1"/>
    <col min="52" max="52" width="10.5" style="45" hidden="1" customWidth="1"/>
    <col min="53" max="53" width="6.625" style="45" hidden="1" customWidth="1"/>
    <col min="54" max="54" width="9.125" style="45" hidden="1" customWidth="1"/>
    <col min="55" max="55" width="8.625" style="45" hidden="1" customWidth="1"/>
    <col min="56" max="56" width="7.625" style="45" hidden="1" customWidth="1"/>
    <col min="57" max="57" width="9.875" style="45" hidden="1" customWidth="1"/>
    <col min="58" max="58" width="6.625" style="45" hidden="1" customWidth="1"/>
    <col min="59" max="59" width="6.875" style="45" hidden="1" customWidth="1"/>
    <col min="60" max="61" width="7" style="45" hidden="1" customWidth="1"/>
    <col min="62" max="62" width="8" style="45" hidden="1" customWidth="1"/>
    <col min="63" max="63" width="3.875" style="45" hidden="1" customWidth="1"/>
    <col min="64" max="64" width="10.75" style="45" hidden="1" customWidth="1"/>
    <col min="65" max="65" width="4.75" style="45" hidden="1" customWidth="1"/>
    <col min="66" max="66" width="9.75" style="45" hidden="1" customWidth="1"/>
    <col min="67" max="67" width="9.5" style="45" hidden="1" customWidth="1"/>
    <col min="68" max="68" width="4" style="45" hidden="1" customWidth="1"/>
    <col min="69" max="69" width="10" style="45" hidden="1" customWidth="1"/>
    <col min="70" max="70" width="10.375" style="45" hidden="1" customWidth="1"/>
    <col min="71" max="71" width="3" style="45" hidden="1" customWidth="1"/>
    <col min="72" max="72" width="3.125" style="45" hidden="1" customWidth="1"/>
    <col min="73" max="73" width="5.25" style="45" hidden="1" customWidth="1"/>
    <col min="74" max="74" width="4.25" style="45" hidden="1" customWidth="1"/>
    <col min="75" max="75" width="9.875" style="45" hidden="1" customWidth="1"/>
    <col min="76" max="76" width="9.75" style="45" hidden="1" customWidth="1"/>
    <col min="77" max="77" width="10" style="45" hidden="1" customWidth="1"/>
    <col min="78" max="78" width="8" style="45" hidden="1" customWidth="1"/>
    <col min="79" max="79" width="6.875" style="45" hidden="1" customWidth="1"/>
    <col min="80" max="80" width="6.25" style="45" hidden="1" customWidth="1"/>
    <col min="81" max="81" width="5.5" style="45" hidden="1" customWidth="1"/>
    <col min="82" max="83" width="10" style="45" hidden="1" customWidth="1"/>
    <col min="84" max="84" width="8.375" style="45" hidden="1" customWidth="1"/>
    <col min="85" max="85" width="7.875" style="45" hidden="1" customWidth="1"/>
    <col min="86" max="16384" width="9" style="45"/>
  </cols>
  <sheetData>
    <row r="1" spans="1:92" s="9" customFormat="1" ht="28.5" customHeight="1" thickBot="1">
      <c r="A1" s="408" t="s">
        <v>149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08"/>
      <c r="Q1" s="408"/>
      <c r="R1" s="408"/>
      <c r="S1" s="408"/>
      <c r="T1" s="408"/>
      <c r="U1" s="408"/>
      <c r="V1" s="408"/>
      <c r="W1" s="408"/>
      <c r="X1" s="408"/>
      <c r="Y1" s="408"/>
      <c r="Z1" s="408"/>
      <c r="AA1" s="408"/>
      <c r="AB1" s="408"/>
      <c r="AC1" s="408"/>
      <c r="AF1" s="45"/>
      <c r="AI1" s="10"/>
      <c r="AJ1" s="10"/>
      <c r="AK1" s="10"/>
      <c r="AL1" s="10"/>
    </row>
    <row r="2" spans="1:92" s="9" customFormat="1" ht="28.5" customHeight="1">
      <c r="A2" s="412" t="s">
        <v>24</v>
      </c>
      <c r="B2" s="413"/>
      <c r="C2" s="414" t="s">
        <v>169</v>
      </c>
      <c r="D2" s="415"/>
      <c r="E2" s="415"/>
      <c r="F2" s="153" t="s">
        <v>86</v>
      </c>
      <c r="G2" s="416"/>
      <c r="H2" s="417"/>
      <c r="I2" s="417"/>
      <c r="J2" s="417"/>
      <c r="K2" s="417"/>
      <c r="L2" s="417"/>
      <c r="M2" s="417"/>
      <c r="N2" s="417"/>
      <c r="O2" s="417"/>
      <c r="P2" s="417"/>
      <c r="Q2" s="417"/>
      <c r="R2" s="418"/>
      <c r="S2" s="87" t="s">
        <v>61</v>
      </c>
      <c r="T2" s="88" t="s">
        <v>75</v>
      </c>
      <c r="U2" s="89"/>
      <c r="V2" s="89"/>
      <c r="W2" s="90"/>
      <c r="X2" s="91" t="s">
        <v>62</v>
      </c>
      <c r="Y2" s="92" t="s">
        <v>75</v>
      </c>
      <c r="Z2" s="89" t="s">
        <v>75</v>
      </c>
      <c r="AA2" s="89" t="s">
        <v>75</v>
      </c>
      <c r="AB2" s="89" t="s">
        <v>75</v>
      </c>
      <c r="AC2" s="93" t="s">
        <v>75</v>
      </c>
      <c r="AD2" s="9" t="s">
        <v>106</v>
      </c>
      <c r="AF2" s="45"/>
      <c r="AI2" s="10"/>
      <c r="AJ2" s="10"/>
      <c r="AK2" s="10"/>
      <c r="AL2" s="10"/>
    </row>
    <row r="3" spans="1:92" s="9" customFormat="1" ht="29.25" customHeight="1">
      <c r="A3" s="336" t="s">
        <v>84</v>
      </c>
      <c r="B3" s="216"/>
      <c r="C3" s="409"/>
      <c r="D3" s="410"/>
      <c r="E3" s="410"/>
      <c r="F3" s="410"/>
      <c r="G3" s="411"/>
      <c r="H3" s="373"/>
      <c r="I3" s="374"/>
      <c r="J3" s="374"/>
      <c r="K3" s="374"/>
      <c r="L3" s="374"/>
      <c r="M3" s="374"/>
      <c r="N3" s="374"/>
      <c r="O3" s="374"/>
      <c r="P3" s="374"/>
      <c r="Q3" s="374"/>
      <c r="R3" s="374"/>
      <c r="S3" s="374"/>
      <c r="T3" s="374"/>
      <c r="U3" s="374"/>
      <c r="V3" s="374"/>
      <c r="W3" s="375"/>
      <c r="X3" s="95" t="s">
        <v>61</v>
      </c>
      <c r="Y3" s="85"/>
      <c r="Z3" s="86"/>
      <c r="AA3" s="86"/>
      <c r="AB3" s="86"/>
      <c r="AC3" s="99"/>
      <c r="AF3" s="45"/>
      <c r="AI3" s="10"/>
      <c r="AJ3" s="10" t="s">
        <v>107</v>
      </c>
      <c r="AK3" s="10"/>
      <c r="AL3" s="10"/>
    </row>
    <row r="4" spans="1:92" s="9" customFormat="1" ht="13.5" customHeight="1">
      <c r="A4" s="362" t="s">
        <v>63</v>
      </c>
      <c r="B4" s="193"/>
      <c r="C4" s="365"/>
      <c r="D4" s="366"/>
      <c r="E4" s="366"/>
      <c r="F4" s="366"/>
      <c r="G4" s="367"/>
      <c r="H4" s="371"/>
      <c r="I4" s="338"/>
      <c r="J4" s="338"/>
      <c r="K4" s="338"/>
      <c r="L4" s="338"/>
      <c r="M4" s="338"/>
      <c r="N4" s="338"/>
      <c r="O4" s="338"/>
      <c r="P4" s="338"/>
      <c r="Q4" s="338"/>
      <c r="R4" s="338"/>
      <c r="S4" s="338"/>
      <c r="T4" s="338"/>
      <c r="U4" s="338"/>
      <c r="V4" s="338"/>
      <c r="W4" s="372"/>
      <c r="X4" s="363" t="s">
        <v>108</v>
      </c>
      <c r="Y4" s="376"/>
      <c r="Z4" s="419"/>
      <c r="AA4" s="421"/>
      <c r="AB4" s="423"/>
      <c r="AC4" s="360"/>
      <c r="AF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</row>
    <row r="5" spans="1:92" s="9" customFormat="1" ht="19.5" customHeight="1">
      <c r="A5" s="235"/>
      <c r="B5" s="195"/>
      <c r="C5" s="368"/>
      <c r="D5" s="369"/>
      <c r="E5" s="369"/>
      <c r="F5" s="369"/>
      <c r="G5" s="370"/>
      <c r="H5" s="373"/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4"/>
      <c r="T5" s="374"/>
      <c r="U5" s="374"/>
      <c r="V5" s="374"/>
      <c r="W5" s="375"/>
      <c r="X5" s="364"/>
      <c r="Y5" s="377"/>
      <c r="Z5" s="420"/>
      <c r="AA5" s="422"/>
      <c r="AB5" s="424"/>
      <c r="AC5" s="361"/>
      <c r="AF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</row>
    <row r="6" spans="1:92" s="9" customFormat="1" ht="21.75" customHeight="1">
      <c r="A6" s="395" t="s">
        <v>64</v>
      </c>
      <c r="B6" s="396"/>
      <c r="C6" s="397"/>
      <c r="D6" s="398"/>
      <c r="E6" s="399"/>
      <c r="F6" s="386"/>
      <c r="G6" s="387"/>
      <c r="H6" s="15" t="s">
        <v>65</v>
      </c>
      <c r="I6" s="333" t="s">
        <v>66</v>
      </c>
      <c r="J6" s="334"/>
      <c r="K6" s="334"/>
      <c r="L6" s="334"/>
      <c r="M6" s="335"/>
      <c r="N6" s="382" t="s">
        <v>67</v>
      </c>
      <c r="O6" s="383"/>
      <c r="P6" s="383"/>
      <c r="Q6" s="383"/>
      <c r="R6" s="383"/>
      <c r="S6" s="383"/>
      <c r="T6" s="384" t="s">
        <v>68</v>
      </c>
      <c r="U6" s="384"/>
      <c r="V6" s="384"/>
      <c r="W6" s="385"/>
      <c r="X6" s="384"/>
      <c r="Y6" s="334" t="s">
        <v>87</v>
      </c>
      <c r="Z6" s="334"/>
      <c r="AA6" s="334"/>
      <c r="AB6" s="334"/>
      <c r="AC6" s="353"/>
      <c r="AF6" s="45"/>
      <c r="AI6" s="33" t="s">
        <v>155</v>
      </c>
      <c r="AJ6" s="149">
        <v>45964</v>
      </c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</row>
    <row r="7" spans="1:92" s="9" customFormat="1" ht="30.75" customHeight="1">
      <c r="A7" s="388" t="s">
        <v>69</v>
      </c>
      <c r="B7" s="389"/>
      <c r="C7" s="390"/>
      <c r="D7" s="391"/>
      <c r="E7" s="392"/>
      <c r="F7" s="393"/>
      <c r="G7" s="394"/>
      <c r="H7" s="159" t="str">
        <f>IF(AJ7="","",IF($AJ$7=1,"男","女"))</f>
        <v/>
      </c>
      <c r="I7" s="403" t="s">
        <v>75</v>
      </c>
      <c r="J7" s="404"/>
      <c r="K7" s="404"/>
      <c r="L7" s="404"/>
      <c r="M7" s="405"/>
      <c r="N7" s="333" t="s">
        <v>75</v>
      </c>
      <c r="O7" s="334"/>
      <c r="P7" s="334"/>
      <c r="Q7" s="334"/>
      <c r="R7" s="334"/>
      <c r="S7" s="335"/>
      <c r="T7" s="383" t="s">
        <v>75</v>
      </c>
      <c r="U7" s="383"/>
      <c r="V7" s="383"/>
      <c r="W7" s="383"/>
      <c r="X7" s="383"/>
      <c r="Y7" s="406" t="s">
        <v>75</v>
      </c>
      <c r="Z7" s="406"/>
      <c r="AA7" s="406"/>
      <c r="AB7" s="406"/>
      <c r="AC7" s="407"/>
      <c r="AF7" s="45"/>
      <c r="AI7" s="107" t="s">
        <v>99</v>
      </c>
      <c r="AJ7" s="150"/>
      <c r="AK7" s="10" t="s">
        <v>100</v>
      </c>
      <c r="AL7" s="10"/>
    </row>
    <row r="8" spans="1:92" s="9" customFormat="1" ht="20.100000000000001" customHeight="1">
      <c r="A8" s="336" t="s">
        <v>70</v>
      </c>
      <c r="B8" s="216"/>
      <c r="C8" s="378"/>
      <c r="D8" s="379"/>
      <c r="E8" s="379"/>
      <c r="F8" s="379"/>
      <c r="G8" s="379"/>
      <c r="H8" s="380" t="str">
        <f>IF(C8="","",CONCATENATE("（",AJ8,"歳）"))</f>
        <v/>
      </c>
      <c r="I8" s="380"/>
      <c r="J8" s="381"/>
      <c r="K8" s="400"/>
      <c r="L8" s="401"/>
      <c r="M8" s="401"/>
      <c r="N8" s="401"/>
      <c r="O8" s="401"/>
      <c r="P8" s="401"/>
      <c r="Q8" s="401"/>
      <c r="R8" s="401"/>
      <c r="S8" s="401"/>
      <c r="T8" s="401"/>
      <c r="U8" s="401"/>
      <c r="V8" s="401"/>
      <c r="W8" s="401"/>
      <c r="X8" s="401"/>
      <c r="Y8" s="401"/>
      <c r="Z8" s="401"/>
      <c r="AA8" s="401"/>
      <c r="AB8" s="401"/>
      <c r="AC8" s="402"/>
      <c r="AF8" s="45"/>
      <c r="AI8" s="33" t="s">
        <v>28</v>
      </c>
      <c r="AJ8" s="133">
        <f>DATEDIF(C8,AJ6+1,"y")</f>
        <v>125</v>
      </c>
      <c r="AK8" s="16"/>
      <c r="AL8" s="10"/>
      <c r="BY8" s="114"/>
    </row>
    <row r="9" spans="1:92" s="9" customFormat="1" ht="19.5" customHeight="1">
      <c r="A9" s="320" t="s">
        <v>79</v>
      </c>
      <c r="B9" s="321"/>
      <c r="C9" s="324"/>
      <c r="D9" s="325"/>
      <c r="E9" s="325"/>
      <c r="F9" s="325"/>
      <c r="G9" s="325"/>
      <c r="H9" s="325"/>
      <c r="I9" s="325"/>
      <c r="J9" s="325"/>
      <c r="K9" s="325"/>
      <c r="L9" s="326"/>
      <c r="M9" s="327" t="s">
        <v>108</v>
      </c>
      <c r="N9" s="329"/>
      <c r="O9" s="331"/>
      <c r="P9" s="333" t="s">
        <v>71</v>
      </c>
      <c r="Q9" s="334"/>
      <c r="R9" s="334"/>
      <c r="S9" s="334"/>
      <c r="T9" s="334"/>
      <c r="U9" s="334"/>
      <c r="V9" s="335"/>
      <c r="W9" s="334" t="s">
        <v>83</v>
      </c>
      <c r="X9" s="334"/>
      <c r="Y9" s="334"/>
      <c r="Z9" s="334"/>
      <c r="AA9" s="334"/>
      <c r="AB9" s="334"/>
      <c r="AC9" s="353"/>
      <c r="AF9" s="45"/>
      <c r="AK9" s="10"/>
      <c r="AL9" s="10"/>
    </row>
    <row r="10" spans="1:92" s="9" customFormat="1" ht="20.25" customHeight="1">
      <c r="A10" s="322"/>
      <c r="B10" s="323"/>
      <c r="C10" s="354"/>
      <c r="D10" s="355"/>
      <c r="E10" s="355"/>
      <c r="F10" s="355"/>
      <c r="G10" s="355"/>
      <c r="H10" s="355"/>
      <c r="I10" s="355"/>
      <c r="J10" s="355"/>
      <c r="K10" s="355"/>
      <c r="L10" s="356"/>
      <c r="M10" s="328"/>
      <c r="N10" s="330"/>
      <c r="O10" s="332"/>
      <c r="P10" s="357"/>
      <c r="Q10" s="358"/>
      <c r="R10" s="358"/>
      <c r="S10" s="358"/>
      <c r="T10" s="358"/>
      <c r="U10" s="358"/>
      <c r="V10" s="359"/>
      <c r="W10" s="311"/>
      <c r="X10" s="312"/>
      <c r="Y10" s="312"/>
      <c r="Z10" s="312"/>
      <c r="AA10" s="312"/>
      <c r="AB10" s="312"/>
      <c r="AC10" s="313"/>
      <c r="AE10" s="132" t="s">
        <v>109</v>
      </c>
      <c r="AF10" s="45" t="s">
        <v>124</v>
      </c>
      <c r="AG10" s="45"/>
      <c r="AH10" s="45"/>
      <c r="AI10" s="45"/>
      <c r="AJ10" s="45"/>
      <c r="AK10" s="45"/>
      <c r="AL10" s="10"/>
    </row>
    <row r="11" spans="1:92" s="9" customFormat="1" ht="20.100000000000001" customHeight="1" thickBot="1">
      <c r="A11" s="336" t="s">
        <v>72</v>
      </c>
      <c r="B11" s="273"/>
      <c r="C11" s="337"/>
      <c r="D11" s="338"/>
      <c r="E11" s="338"/>
      <c r="F11" s="338"/>
      <c r="G11" s="338"/>
      <c r="H11" s="339"/>
      <c r="I11" s="339"/>
      <c r="J11" s="339"/>
      <c r="K11" s="339"/>
      <c r="L11" s="339"/>
      <c r="M11" s="339"/>
      <c r="N11" s="339"/>
      <c r="O11" s="338"/>
      <c r="P11" s="340"/>
      <c r="Q11" s="341"/>
      <c r="R11" s="341"/>
      <c r="S11" s="341"/>
      <c r="T11" s="341"/>
      <c r="U11" s="341"/>
      <c r="V11" s="342"/>
      <c r="W11" s="314"/>
      <c r="X11" s="315"/>
      <c r="Y11" s="315"/>
      <c r="Z11" s="315"/>
      <c r="AA11" s="315"/>
      <c r="AB11" s="315"/>
      <c r="AC11" s="316"/>
      <c r="AD11" s="12"/>
      <c r="AE11" s="317" t="s">
        <v>110</v>
      </c>
      <c r="AF11" s="318" t="s">
        <v>123</v>
      </c>
      <c r="AG11" s="309" t="s">
        <v>104</v>
      </c>
      <c r="AH11" s="310" t="s">
        <v>103</v>
      </c>
      <c r="AI11" s="10"/>
      <c r="AJ11" s="10"/>
      <c r="AK11" s="10"/>
      <c r="AL11" s="10"/>
      <c r="BU11" s="18" t="s">
        <v>12</v>
      </c>
      <c r="BV11" s="19"/>
      <c r="BW11" s="19"/>
      <c r="BX11" s="19"/>
      <c r="BY11" s="19"/>
      <c r="BZ11" s="19"/>
      <c r="CA11" s="20"/>
      <c r="CB11" s="21" t="s">
        <v>8</v>
      </c>
      <c r="CC11" s="22"/>
      <c r="CD11" s="22"/>
      <c r="CE11" s="22"/>
      <c r="CF11" s="22"/>
      <c r="CG11" s="23"/>
    </row>
    <row r="12" spans="1:92" s="9" customFormat="1" ht="12.75" customHeight="1">
      <c r="A12" s="81" t="s">
        <v>19</v>
      </c>
      <c r="B12" s="343" t="s">
        <v>88</v>
      </c>
      <c r="C12" s="344"/>
      <c r="D12" s="344"/>
      <c r="E12" s="344"/>
      <c r="F12" s="344"/>
      <c r="G12" s="345"/>
      <c r="H12" s="343" t="s">
        <v>22</v>
      </c>
      <c r="I12" s="344"/>
      <c r="J12" s="344"/>
      <c r="K12" s="345"/>
      <c r="L12" s="346" t="s">
        <v>23</v>
      </c>
      <c r="M12" s="347"/>
      <c r="N12" s="347"/>
      <c r="O12" s="348" t="s">
        <v>53</v>
      </c>
      <c r="P12" s="349"/>
      <c r="Q12" s="350"/>
      <c r="R12" s="94" t="s">
        <v>54</v>
      </c>
      <c r="S12" s="351" t="s">
        <v>55</v>
      </c>
      <c r="T12" s="351"/>
      <c r="U12" s="352"/>
      <c r="V12" s="122" t="s">
        <v>60</v>
      </c>
      <c r="W12" s="82"/>
      <c r="X12" s="12"/>
      <c r="Y12" s="12"/>
      <c r="Z12" s="12"/>
      <c r="AA12" s="12"/>
      <c r="AB12" s="12"/>
      <c r="AC12" s="13"/>
      <c r="AE12" s="317"/>
      <c r="AF12" s="319"/>
      <c r="AG12" s="309"/>
      <c r="AH12" s="310"/>
      <c r="AI12" s="10"/>
      <c r="AJ12" s="10"/>
      <c r="AK12" s="10"/>
      <c r="AL12" s="10"/>
      <c r="AM12" s="24" t="s">
        <v>9</v>
      </c>
      <c r="AN12" s="25"/>
      <c r="AO12" s="25"/>
      <c r="AP12" s="25"/>
      <c r="AQ12" s="25"/>
      <c r="AR12" s="26"/>
      <c r="AS12" s="21" t="s">
        <v>10</v>
      </c>
      <c r="AT12" s="22"/>
      <c r="AU12" s="22"/>
      <c r="AV12" s="22"/>
      <c r="AW12" s="22"/>
      <c r="AX12" s="23"/>
      <c r="AY12" s="27" t="s">
        <v>13</v>
      </c>
      <c r="AZ12" s="28"/>
      <c r="BA12" s="28"/>
      <c r="BB12" s="28"/>
      <c r="BC12" s="28"/>
      <c r="BD12" s="29"/>
      <c r="BE12" s="18" t="s">
        <v>14</v>
      </c>
      <c r="BF12" s="19"/>
      <c r="BG12" s="19"/>
      <c r="BH12" s="19"/>
      <c r="BI12" s="19"/>
      <c r="BJ12" s="20"/>
      <c r="BL12" s="9" t="s">
        <v>101</v>
      </c>
      <c r="BN12" s="9" t="s">
        <v>0</v>
      </c>
      <c r="BO12" s="9" t="s">
        <v>11</v>
      </c>
      <c r="BQ12" s="9" t="s">
        <v>0</v>
      </c>
      <c r="BR12" s="9" t="s">
        <v>1</v>
      </c>
      <c r="BU12" s="30" t="s">
        <v>2</v>
      </c>
      <c r="BV12" s="14" t="s">
        <v>3</v>
      </c>
      <c r="BW12" s="14" t="s">
        <v>4</v>
      </c>
      <c r="BX12" s="14"/>
      <c r="BY12" s="14" t="s">
        <v>5</v>
      </c>
      <c r="BZ12" s="14" t="s">
        <v>6</v>
      </c>
      <c r="CA12" s="17" t="s">
        <v>7</v>
      </c>
      <c r="CB12" s="30" t="s">
        <v>2</v>
      </c>
      <c r="CC12" s="14" t="s">
        <v>3</v>
      </c>
      <c r="CD12" s="14" t="s">
        <v>4</v>
      </c>
      <c r="CE12" s="14" t="s">
        <v>5</v>
      </c>
      <c r="CF12" s="14" t="s">
        <v>6</v>
      </c>
      <c r="CG12" s="17" t="s">
        <v>7</v>
      </c>
      <c r="CN12" s="12"/>
    </row>
    <row r="13" spans="1:92" ht="12.75" customHeight="1">
      <c r="A13" s="265"/>
      <c r="B13" s="267"/>
      <c r="C13" s="268"/>
      <c r="D13" s="268"/>
      <c r="E13" s="268"/>
      <c r="F13" s="268"/>
      <c r="G13" s="269"/>
      <c r="H13" s="3" t="s">
        <v>20</v>
      </c>
      <c r="I13" s="73"/>
      <c r="J13" s="302"/>
      <c r="K13" s="303"/>
      <c r="L13" s="259" t="str">
        <f>IF($J13&lt;&gt;"",IF($AI13="0-",AS13,IF($AI13="+0",AY13,IF($AI13="+-",BE13,AM13))),"")</f>
        <v/>
      </c>
      <c r="M13" s="250" t="str">
        <f>IF($J13&lt;&gt;"",IF($AI13="0-",AT13,IF($AI13="+0",AZ13,IF($AI13="+-",BF13,AN13))),"")</f>
        <v/>
      </c>
      <c r="N13" s="259" t="str">
        <f>IF($J13&lt;&gt;"",IF($AI13="0-",AU13,IF($AI13="+0",BA13,IF($AI13="+-",BG13,AO13))),"")</f>
        <v/>
      </c>
      <c r="O13" s="286" t="str">
        <f>IF($R14="","",ROUNDDOWN($AG13/12,0))</f>
        <v/>
      </c>
      <c r="P13" s="250" t="str">
        <f>IF($R14="","",ROUNDDOWN(MOD($AG13,12),0))</f>
        <v/>
      </c>
      <c r="Q13" s="297" t="str">
        <f>IF($R14="","", IF( (MOD($AG13,12)-$P13)&gt;=0.5,"半",0))</f>
        <v/>
      </c>
      <c r="R13" s="101"/>
      <c r="S13" s="263" t="str">
        <f>IF($R14="","",ROUNDDOWN($AG13*($R13/$R14)/12,0))</f>
        <v/>
      </c>
      <c r="T13" s="250" t="str">
        <f>IF($R14="","",ROUNDDOWN(MOD($AG13*($R13/$R14),12),0))</f>
        <v/>
      </c>
      <c r="U13" s="252" t="str">
        <f>IF(R14="","",IF( (MOD($AG13*($R13/$R14),12)-$T13)&gt;=0.5,"半",0) )</f>
        <v/>
      </c>
      <c r="V13"/>
      <c r="Z13" s="45"/>
      <c r="AA13" s="45"/>
      <c r="AB13" s="45"/>
      <c r="AC13" s="117"/>
      <c r="AE13" s="292"/>
      <c r="AF13" s="294"/>
      <c r="AG13" s="296">
        <f>IF(OR($AE13&lt;&gt;$AE15,$AE15=""), SUMIF($AE$13:$AE$188,$AE13,$AH$13:$AH$188),"" )</f>
        <v>0</v>
      </c>
      <c r="AH13" s="282" t="e">
        <f>IF(AF13=2,0,L13*12+M13+COUNTIF(N13:N13,"半")*0.5)</f>
        <v>#VALUE!</v>
      </c>
      <c r="AI13" s="283"/>
      <c r="AJ13" s="289" t="str">
        <f>IF(AI13&lt;&gt;"",VLOOKUP(AI13,$AK$13:$AL$16,2),"")</f>
        <v/>
      </c>
      <c r="AK13" s="142"/>
      <c r="AL13" s="33" t="s">
        <v>18</v>
      </c>
      <c r="AM13" s="34">
        <f>IF(AQ13&gt;=12,DATEDIF(BN13,BQ13,"y")+1,DATEDIF(BN13,BQ13,"y"))</f>
        <v>0</v>
      </c>
      <c r="AN13" s="34">
        <f>IF(AQ13&gt;=12,AQ13-12,AQ13)</f>
        <v>0</v>
      </c>
      <c r="AO13" s="35" t="str">
        <f>IF(AR13&lt;=15,"半",0)</f>
        <v>半</v>
      </c>
      <c r="AP13" s="36">
        <f>DATEDIF(BN13,BQ13,"y")</f>
        <v>0</v>
      </c>
      <c r="AQ13" s="37">
        <f>IF(AR13&gt;=16,DATEDIF(BN13,BQ13,"ym")+1,DATEDIF(BN13,BQ13,"ym"))</f>
        <v>0</v>
      </c>
      <c r="AR13" s="38">
        <f>DATEDIF(BN13,BQ13,"md")</f>
        <v>14</v>
      </c>
      <c r="AS13" s="39" t="e">
        <f>IF(AW13&gt;=12,DATEDIF(BN13,BR13,"y")+1,DATEDIF(BN13,BR13,"y"))</f>
        <v>#NUM!</v>
      </c>
      <c r="AT13" s="39" t="e">
        <f>IF(AW13&gt;=12,AW13-12,AW13)</f>
        <v>#NUM!</v>
      </c>
      <c r="AU13" s="40" t="e">
        <f>IF(AX13&lt;=15,"半",0)</f>
        <v>#NUM!</v>
      </c>
      <c r="AV13" s="41" t="e">
        <f>DATEDIF(BN13,BR13,"y")</f>
        <v>#NUM!</v>
      </c>
      <c r="AW13" s="42" t="e">
        <f>IF(AX13&gt;=16,DATEDIF(BN13,BR13,"ym")+1,DATEDIF(BN13,BR13,"ym"))</f>
        <v>#NUM!</v>
      </c>
      <c r="AX13" s="43" t="e">
        <f>DATEDIF(BN13,BR13,"md")</f>
        <v>#NUM!</v>
      </c>
      <c r="AY13" s="39" t="e">
        <f>IF(BC13&gt;=12,DATEDIF(BO13,BQ13,"y")+1,DATEDIF(BO13,BQ13,"y"))</f>
        <v>#NUM!</v>
      </c>
      <c r="AZ13" s="39" t="e">
        <f>IF(BC13&gt;=12,BC13-12,BC13)</f>
        <v>#NUM!</v>
      </c>
      <c r="BA13" s="40" t="e">
        <f>IF(BD13&lt;=15,"半",0)</f>
        <v>#NUM!</v>
      </c>
      <c r="BB13" s="41" t="e">
        <f>DATEDIF(BO13,BQ13,"y")</f>
        <v>#NUM!</v>
      </c>
      <c r="BC13" s="42" t="e">
        <f>IF(BD13&gt;=16,DATEDIF(BO13,BQ13,"ym")+1,DATEDIF(BO13,BQ13,"ym"))</f>
        <v>#NUM!</v>
      </c>
      <c r="BD13" s="42" t="e">
        <f>DATEDIF(BO13,BQ13,"md")</f>
        <v>#NUM!</v>
      </c>
      <c r="BE13" s="39" t="e">
        <f>IF(BI13&gt;=12,DATEDIF(BO13,BR13,"y")+1,DATEDIF(BO13,BR13,"y"))</f>
        <v>#NUM!</v>
      </c>
      <c r="BF13" s="39" t="e">
        <f>IF(BI13&gt;=12,BI13-12,BI13)</f>
        <v>#NUM!</v>
      </c>
      <c r="BG13" s="40" t="e">
        <f>IF(BJ13&lt;=15,"半",0)</f>
        <v>#NUM!</v>
      </c>
      <c r="BH13" s="41" t="e">
        <f>DATEDIF(BO13,BR13,"y")</f>
        <v>#NUM!</v>
      </c>
      <c r="BI13" s="42" t="e">
        <f>IF(BJ13&gt;=16,DATEDIF(BO13,BR13,"ym")+1,DATEDIF(BO13,BR13,"ym"))</f>
        <v>#NUM!</v>
      </c>
      <c r="BJ13" s="43" t="e">
        <f>DATEDIF(BO13,BR13,"md")</f>
        <v>#NUM!</v>
      </c>
      <c r="BK13" s="37"/>
      <c r="BL13" s="44">
        <f>IF(J14="現在",$AJ$6,J14)</f>
        <v>0</v>
      </c>
      <c r="BM13" s="45">
        <v>0</v>
      </c>
      <c r="BN13" s="46">
        <f>IF(DAY(J13)&lt;=15,J13-DAY(J13)+1,J13-DAY(J13)+16)</f>
        <v>1</v>
      </c>
      <c r="BO13" s="46">
        <f>IF(DAY(BN13)=1,BN13+15,BX13)</f>
        <v>16</v>
      </c>
      <c r="BP13" s="47"/>
      <c r="BQ13" s="115">
        <f>IF(CG13&gt;=16,CE13,IF(J14="現在",$AJ$6-CG13+15,J14-CG13+15))</f>
        <v>15</v>
      </c>
      <c r="BR13" s="48">
        <f>IF(DAY(BQ13)=15,BQ13-DAY(BQ13),BQ13-DAY(BQ13)+15)</f>
        <v>0</v>
      </c>
      <c r="BS13" s="47"/>
      <c r="BT13" s="47"/>
      <c r="BU13" s="45">
        <f>YEAR(J13)</f>
        <v>1900</v>
      </c>
      <c r="BV13" s="49">
        <f>MONTH(J13)+1</f>
        <v>2</v>
      </c>
      <c r="BW13" s="50" t="str">
        <f>CONCATENATE(BU13,"/",BV13,"/",1)</f>
        <v>1900/2/1</v>
      </c>
      <c r="BX13" s="50">
        <f>BW13+1-1</f>
        <v>32</v>
      </c>
      <c r="BY13" s="50">
        <f>BW13-1</f>
        <v>31</v>
      </c>
      <c r="BZ13" s="45">
        <f>DAY(BY13)</f>
        <v>31</v>
      </c>
      <c r="CA13" s="45">
        <f>DAY(J13)</f>
        <v>0</v>
      </c>
      <c r="CB13" s="45">
        <f>YEAR(BL13)</f>
        <v>1900</v>
      </c>
      <c r="CC13" s="49">
        <f>IF(MONTH(BL13)=12,MONTH(BL13)-12+1,MONTH(BL13)+1)</f>
        <v>2</v>
      </c>
      <c r="CD13" s="50" t="str">
        <f>IF(CC13=1,CONCATENATE(CB13+1,"/",CC13,"/",1),CONCATENATE(CB13,"/",CC13,"/",1))</f>
        <v>1900/2/1</v>
      </c>
      <c r="CE13" s="50">
        <f>CD13-1</f>
        <v>31</v>
      </c>
      <c r="CF13" s="45">
        <f>DAY(CE13)</f>
        <v>31</v>
      </c>
      <c r="CG13" s="45">
        <f>DAY(BL13)</f>
        <v>0</v>
      </c>
    </row>
    <row r="14" spans="1:92" ht="12.75" customHeight="1">
      <c r="A14" s="305"/>
      <c r="B14" s="299"/>
      <c r="C14" s="300"/>
      <c r="D14" s="300"/>
      <c r="E14" s="300"/>
      <c r="F14" s="300"/>
      <c r="G14" s="301"/>
      <c r="H14" s="2" t="s">
        <v>21</v>
      </c>
      <c r="I14" s="2"/>
      <c r="J14" s="290"/>
      <c r="K14" s="308"/>
      <c r="L14" s="285"/>
      <c r="M14" s="251"/>
      <c r="N14" s="285"/>
      <c r="O14" s="287"/>
      <c r="P14" s="251"/>
      <c r="Q14" s="298"/>
      <c r="R14" s="102"/>
      <c r="S14" s="264"/>
      <c r="T14" s="251"/>
      <c r="U14" s="253"/>
      <c r="V14"/>
      <c r="Z14" s="45"/>
      <c r="AA14" s="45"/>
      <c r="AB14" s="45"/>
      <c r="AC14" s="118"/>
      <c r="AE14" s="292"/>
      <c r="AF14" s="294"/>
      <c r="AG14" s="296"/>
      <c r="AH14" s="282"/>
      <c r="AI14" s="284"/>
      <c r="AJ14" s="191"/>
      <c r="AK14" s="142" t="s">
        <v>46</v>
      </c>
      <c r="AL14" s="32" t="s">
        <v>17</v>
      </c>
      <c r="AM14" s="34"/>
      <c r="AN14" s="34"/>
      <c r="AO14" s="35"/>
      <c r="AP14" s="36"/>
      <c r="AQ14" s="37"/>
      <c r="AR14" s="38"/>
      <c r="AS14" s="39"/>
      <c r="AT14" s="39"/>
      <c r="AU14" s="40"/>
      <c r="AV14" s="36"/>
      <c r="AW14" s="37"/>
      <c r="AX14" s="38"/>
      <c r="AY14" s="39"/>
      <c r="AZ14" s="39"/>
      <c r="BA14" s="40"/>
      <c r="BB14" s="36"/>
      <c r="BC14" s="37"/>
      <c r="BD14" s="37"/>
      <c r="BE14" s="39"/>
      <c r="BF14" s="39"/>
      <c r="BG14" s="40"/>
      <c r="BH14" s="36"/>
      <c r="BI14" s="37"/>
      <c r="BJ14" s="38"/>
      <c r="BK14" s="37"/>
      <c r="BL14" s="44"/>
      <c r="BN14" s="46"/>
      <c r="BO14" s="46"/>
      <c r="BP14" s="47"/>
      <c r="BQ14" s="48"/>
      <c r="BR14" s="48"/>
      <c r="BS14" s="47"/>
      <c r="BT14" s="47"/>
      <c r="BV14" s="49"/>
      <c r="BW14" s="50"/>
      <c r="BX14" s="50"/>
      <c r="BY14" s="50"/>
      <c r="CC14" s="49"/>
      <c r="CD14" s="50"/>
      <c r="CE14" s="50"/>
    </row>
    <row r="15" spans="1:92" ht="12.75" customHeight="1">
      <c r="A15" s="265"/>
      <c r="B15" s="267"/>
      <c r="C15" s="268"/>
      <c r="D15" s="268"/>
      <c r="E15" s="268"/>
      <c r="F15" s="268"/>
      <c r="G15" s="269"/>
      <c r="H15" s="1" t="s">
        <v>20</v>
      </c>
      <c r="I15" s="7"/>
      <c r="J15" s="302"/>
      <c r="K15" s="303"/>
      <c r="L15" s="431" t="str">
        <f>IF($J15&lt;&gt;"",IF($AI15="0-",AS15,IF($AI15="+0",AY15,IF($AI15="+-",BE15,AM15))),"")</f>
        <v/>
      </c>
      <c r="M15" s="433" t="str">
        <f>IF($J15&lt;&gt;"",IF($AI15="0-",AT15,IF($AI15="+0",AZ15,IF($AI15="+-",BF15,AN15))),"")</f>
        <v/>
      </c>
      <c r="N15" s="431" t="str">
        <f>IF($J15&lt;&gt;"",IF($AI15="0-",AU15,IF($AI15="+0",BA15,IF($AI15="+-",BG15,AO15))),"")</f>
        <v/>
      </c>
      <c r="O15" s="286" t="str">
        <f>IF($R16="","",ROUNDDOWN($AG15/12,0))</f>
        <v/>
      </c>
      <c r="P15" s="250" t="str">
        <f>IF($R16="","",ROUNDDOWN(MOD($AG15,12),0))</f>
        <v/>
      </c>
      <c r="Q15" s="297" t="str">
        <f>IF($R16="","", IF( (MOD($AG15,12)-$P15)&gt;=0.5,"半",0))</f>
        <v/>
      </c>
      <c r="R15" s="101"/>
      <c r="S15" s="263" t="str">
        <f>IF($R16="","",ROUNDDOWN($AG15*($R15/$R16)/12,0))</f>
        <v/>
      </c>
      <c r="T15" s="250" t="str">
        <f>IF($R16="","",ROUNDDOWN(MOD($AG15*($R15/$R16),12),0))</f>
        <v/>
      </c>
      <c r="U15" s="252" t="str">
        <f>IF(R16="","",IF( (MOD($AG15*($R15/$R16),12)-$T15)&gt;=0.5,"半",0) )</f>
        <v/>
      </c>
      <c r="V15"/>
      <c r="Z15" s="45"/>
      <c r="AA15" s="45"/>
      <c r="AB15" s="45"/>
      <c r="AC15" s="118"/>
      <c r="AE15" s="292"/>
      <c r="AF15" s="294"/>
      <c r="AG15" s="296">
        <f>IF(OR($AE15&lt;&gt;$AE17,$AE17=""), SUMIF($AE$13:$AE$188,$AE15,$AH$13:$AH$188),"" )</f>
        <v>0</v>
      </c>
      <c r="AH15" s="282" t="e">
        <f>IF(AF15=2,0,L15*12+M15+COUNTIF(N15:N15,"半")*0.5)</f>
        <v>#VALUE!</v>
      </c>
      <c r="AI15" s="283"/>
      <c r="AJ15" s="289" t="str">
        <f>IF(AI15&lt;&gt;"",VLOOKUP(AI15,$AK$13:$AL$16,2),"")</f>
        <v/>
      </c>
      <c r="AK15" s="142" t="s">
        <v>47</v>
      </c>
      <c r="AL15" s="32" t="s">
        <v>16</v>
      </c>
      <c r="AM15" s="39">
        <f>IF(AQ15&gt;=12,DATEDIF(BN15,BQ15,"y")+1,DATEDIF(BN15,BQ15,"y"))</f>
        <v>0</v>
      </c>
      <c r="AN15" s="39">
        <f>IF(AQ15&gt;=12,AQ15-12,AQ15)</f>
        <v>0</v>
      </c>
      <c r="AO15" s="40" t="str">
        <f>IF(AR15&lt;=15,"半",0)</f>
        <v>半</v>
      </c>
      <c r="AP15" s="36">
        <f>DATEDIF(BN15,BQ15,"y")</f>
        <v>0</v>
      </c>
      <c r="AQ15" s="37">
        <f>IF(AR15&gt;=16,DATEDIF(BN15,BQ15,"ym")+1,DATEDIF(BN15,BQ15,"ym"))</f>
        <v>0</v>
      </c>
      <c r="AR15" s="38">
        <f>DATEDIF(BN15,BQ15,"md")</f>
        <v>14</v>
      </c>
      <c r="AS15" s="39" t="e">
        <f>IF(AW15&gt;=12,DATEDIF(BN15,BR15,"y")+1,DATEDIF(BN15,BR15,"y"))</f>
        <v>#NUM!</v>
      </c>
      <c r="AT15" s="39" t="e">
        <f>IF(AW15&gt;=12,AW15-12,AW15)</f>
        <v>#NUM!</v>
      </c>
      <c r="AU15" s="40" t="e">
        <f>IF(AX15&lt;=15,"半",0)</f>
        <v>#NUM!</v>
      </c>
      <c r="AV15" s="36" t="e">
        <f>DATEDIF(BN15,BR15,"y")</f>
        <v>#NUM!</v>
      </c>
      <c r="AW15" s="37" t="e">
        <f>IF(AX15&gt;=16,DATEDIF(BN15,BR15,"ym")+1,DATEDIF(BN15,BR15,"ym"))</f>
        <v>#NUM!</v>
      </c>
      <c r="AX15" s="38" t="e">
        <f>DATEDIF(BN15,BR15,"md")</f>
        <v>#NUM!</v>
      </c>
      <c r="AY15" s="39" t="e">
        <f>IF(BC15&gt;=12,DATEDIF(BO15,BQ15,"y")+1,DATEDIF(BO15,BQ15,"y"))</f>
        <v>#NUM!</v>
      </c>
      <c r="AZ15" s="39" t="e">
        <f>IF(BC15&gt;=12,BC15-12,BC15)</f>
        <v>#NUM!</v>
      </c>
      <c r="BA15" s="40" t="e">
        <f>IF(BD15&lt;=15,"半",0)</f>
        <v>#NUM!</v>
      </c>
      <c r="BB15" s="36" t="e">
        <f>DATEDIF(BO15,BQ15,"y")</f>
        <v>#NUM!</v>
      </c>
      <c r="BC15" s="37" t="e">
        <f>IF(BD15&gt;=16,DATEDIF(BO15,BQ15,"ym")+1,DATEDIF(BO15,BQ15,"ym"))</f>
        <v>#NUM!</v>
      </c>
      <c r="BD15" s="37" t="e">
        <f>DATEDIF(BO15,BQ15,"md")</f>
        <v>#NUM!</v>
      </c>
      <c r="BE15" s="39" t="e">
        <f>IF(BI15&gt;=12,DATEDIF(BO15,BR15,"y")+1,DATEDIF(BO15,BR15,"y"))</f>
        <v>#NUM!</v>
      </c>
      <c r="BF15" s="39" t="e">
        <f>IF(BI15&gt;=12,BI15-12,BI15)</f>
        <v>#NUM!</v>
      </c>
      <c r="BG15" s="40" t="e">
        <f>IF(BJ15&lt;=15,"半",0)</f>
        <v>#NUM!</v>
      </c>
      <c r="BH15" s="36" t="e">
        <f>DATEDIF(BO15,BR15,"y")</f>
        <v>#NUM!</v>
      </c>
      <c r="BI15" s="37" t="e">
        <f>IF(BJ15&gt;=16,DATEDIF(BO15,BR15,"ym")+1,DATEDIF(BO15,BR15,"ym"))</f>
        <v>#NUM!</v>
      </c>
      <c r="BJ15" s="38" t="e">
        <f>DATEDIF(BO15,BR15,"md")</f>
        <v>#NUM!</v>
      </c>
      <c r="BK15" s="37"/>
      <c r="BL15" s="44">
        <f>IF(J16="現在",$AJ$6,J16)</f>
        <v>0</v>
      </c>
      <c r="BM15" s="37">
        <v>1</v>
      </c>
      <c r="BN15" s="46">
        <f>IF(DAY(J15)&lt;=15,J15-DAY(J15)+1,J15-DAY(J15)+16)</f>
        <v>1</v>
      </c>
      <c r="BO15" s="46">
        <f>IF(DAY(BN15)=1,BN15+15,BX15)</f>
        <v>16</v>
      </c>
      <c r="BP15" s="47"/>
      <c r="BQ15" s="115">
        <f>IF(CG15&gt;=16,CE15,IF(J16="現在",$AJ$6-CG15+15,J16-CG15+15))</f>
        <v>15</v>
      </c>
      <c r="BR15" s="48">
        <f>IF(DAY(BQ15)=15,BQ15-DAY(BQ15),BQ15-DAY(BQ15)+15)</f>
        <v>0</v>
      </c>
      <c r="BS15" s="47"/>
      <c r="BT15" s="47"/>
      <c r="BU15" s="45">
        <f>YEAR(J15)</f>
        <v>1900</v>
      </c>
      <c r="BV15" s="49">
        <f>MONTH(J15)+1</f>
        <v>2</v>
      </c>
      <c r="BW15" s="50" t="str">
        <f>CONCATENATE(BU15,"/",BV15,"/",1)</f>
        <v>1900/2/1</v>
      </c>
      <c r="BX15" s="50">
        <f>BW15+1-1</f>
        <v>32</v>
      </c>
      <c r="BY15" s="50">
        <f>BW15-1</f>
        <v>31</v>
      </c>
      <c r="BZ15" s="45">
        <f>DAY(BY15)</f>
        <v>31</v>
      </c>
      <c r="CA15" s="45">
        <f>DAY(J15)</f>
        <v>0</v>
      </c>
      <c r="CB15" s="45">
        <f>YEAR(BL15)</f>
        <v>1900</v>
      </c>
      <c r="CC15" s="49">
        <f>IF(MONTH(BL15)=12,MONTH(BL15)-12+1,MONTH(BL15)+1)</f>
        <v>2</v>
      </c>
      <c r="CD15" s="50" t="str">
        <f>IF(CC15=1,CONCATENATE(CB15+1,"/",CC15,"/",1),CONCATENATE(CB15,"/",CC15,"/",1))</f>
        <v>1900/2/1</v>
      </c>
      <c r="CE15" s="50">
        <f>CD15-1</f>
        <v>31</v>
      </c>
      <c r="CF15" s="45">
        <f>DAY(CE15)</f>
        <v>31</v>
      </c>
      <c r="CG15" s="45">
        <f>DAY(BL15)</f>
        <v>0</v>
      </c>
    </row>
    <row r="16" spans="1:92" ht="12.75" customHeight="1">
      <c r="A16" s="305"/>
      <c r="B16" s="299"/>
      <c r="C16" s="300"/>
      <c r="D16" s="300"/>
      <c r="E16" s="300"/>
      <c r="F16" s="300"/>
      <c r="G16" s="301"/>
      <c r="H16" s="2" t="s">
        <v>21</v>
      </c>
      <c r="I16" s="2"/>
      <c r="J16" s="290"/>
      <c r="K16" s="291"/>
      <c r="L16" s="432"/>
      <c r="M16" s="434"/>
      <c r="N16" s="432"/>
      <c r="O16" s="287"/>
      <c r="P16" s="251"/>
      <c r="Q16" s="298"/>
      <c r="R16" s="102"/>
      <c r="S16" s="264"/>
      <c r="T16" s="251"/>
      <c r="U16" s="253"/>
      <c r="V16"/>
      <c r="Z16" s="45"/>
      <c r="AA16" s="45"/>
      <c r="AB16" s="45"/>
      <c r="AC16" s="118"/>
      <c r="AE16" s="292"/>
      <c r="AF16" s="294"/>
      <c r="AG16" s="296"/>
      <c r="AH16" s="282"/>
      <c r="AI16" s="284"/>
      <c r="AJ16" s="191"/>
      <c r="AK16" s="142" t="s">
        <v>48</v>
      </c>
      <c r="AL16" s="32" t="s">
        <v>15</v>
      </c>
      <c r="AM16" s="39"/>
      <c r="AN16" s="39"/>
      <c r="AO16" s="40"/>
      <c r="AP16" s="36"/>
      <c r="AQ16" s="37"/>
      <c r="AR16" s="38"/>
      <c r="AS16" s="39"/>
      <c r="AT16" s="39"/>
      <c r="AU16" s="40"/>
      <c r="AV16" s="36"/>
      <c r="AW16" s="37"/>
      <c r="AX16" s="38"/>
      <c r="AY16" s="39"/>
      <c r="AZ16" s="39"/>
      <c r="BA16" s="40"/>
      <c r="BB16" s="36"/>
      <c r="BC16" s="37"/>
      <c r="BD16" s="37"/>
      <c r="BE16" s="39"/>
      <c r="BF16" s="39"/>
      <c r="BG16" s="40"/>
      <c r="BH16" s="36"/>
      <c r="BI16" s="37"/>
      <c r="BJ16" s="38"/>
      <c r="BK16" s="37"/>
      <c r="BL16" s="44"/>
      <c r="BM16" s="37"/>
      <c r="BN16" s="46"/>
      <c r="BO16" s="46"/>
      <c r="BP16" s="47"/>
      <c r="BQ16" s="48"/>
      <c r="BR16" s="48"/>
      <c r="BS16" s="47"/>
      <c r="BT16" s="47"/>
      <c r="BV16" s="49"/>
      <c r="BW16" s="50"/>
      <c r="BX16" s="50"/>
      <c r="BY16" s="50"/>
      <c r="CC16" s="49"/>
      <c r="CD16" s="50"/>
      <c r="CE16" s="50"/>
    </row>
    <row r="17" spans="1:85" ht="12.75" customHeight="1">
      <c r="A17" s="265"/>
      <c r="B17" s="267"/>
      <c r="C17" s="268"/>
      <c r="D17" s="268"/>
      <c r="E17" s="268"/>
      <c r="F17" s="268"/>
      <c r="G17" s="269"/>
      <c r="H17" s="1" t="s">
        <v>20</v>
      </c>
      <c r="I17" s="7"/>
      <c r="J17" s="302"/>
      <c r="K17" s="303"/>
      <c r="L17" s="431" t="str">
        <f>IF($J17&lt;&gt;"",IF($AI17="0-",AS17,IF($AI17="+0",AY17,IF($AI17="+-",BE17,AM17))),"")</f>
        <v/>
      </c>
      <c r="M17" s="433" t="str">
        <f>IF($J17&lt;&gt;"",IF($AI17="0-",AT17,IF($AI17="+0",AZ17,IF($AI17="+-",BF17,AN17))),"")</f>
        <v/>
      </c>
      <c r="N17" s="431" t="str">
        <f>IF($J17&lt;&gt;"",IF($AI17="0-",AU17,IF($AI17="+0",BA17,IF($AI17="+-",BG17,AO17))),"")</f>
        <v/>
      </c>
      <c r="O17" s="286" t="str">
        <f>IF($R18="","",ROUNDDOWN($AG17/12,0))</f>
        <v/>
      </c>
      <c r="P17" s="250" t="str">
        <f>IF($R18="","",ROUNDDOWN(MOD($AG17,12),0))</f>
        <v/>
      </c>
      <c r="Q17" s="297" t="str">
        <f>IF($R18="","", IF( (MOD($AG17,12)-$P17)&gt;=0.5,"半",0))</f>
        <v/>
      </c>
      <c r="R17" s="101"/>
      <c r="S17" s="263" t="str">
        <f>IF($R18="","",ROUNDDOWN($AG17*($R17/$R18)/12,0))</f>
        <v/>
      </c>
      <c r="T17" s="250" t="str">
        <f>IF($R18="","",ROUNDDOWN(MOD($AG17*($R17/$R18),12),0))</f>
        <v/>
      </c>
      <c r="U17" s="252" t="str">
        <f>IF(R18="","",IF( (MOD($AG17*($R17/$R18),12)-$T17)&gt;=0.5,"半",0) )</f>
        <v/>
      </c>
      <c r="V17"/>
      <c r="Z17" s="45"/>
      <c r="AA17" s="45"/>
      <c r="AB17" s="45"/>
      <c r="AC17" s="118"/>
      <c r="AE17" s="292"/>
      <c r="AF17" s="294"/>
      <c r="AG17" s="296">
        <f>IF(OR($AE17&lt;&gt;$AE19,$AE19=""), SUMIF($AE$13:$AE$188,$AE17,$AH$13:$AH$188),"" )</f>
        <v>0</v>
      </c>
      <c r="AH17" s="282" t="e">
        <f>IF(AF17=2,0,L17*12+M17+COUNTIF(N17:N17,"半")*0.5)</f>
        <v>#VALUE!</v>
      </c>
      <c r="AI17" s="283"/>
      <c r="AJ17" s="289" t="str">
        <f>IF(AI17&lt;&gt;"",VLOOKUP(AI17,$AK$13:$AL$16,2),"")</f>
        <v/>
      </c>
      <c r="AK17" s="12"/>
      <c r="AL17" s="12"/>
      <c r="AM17" s="39">
        <f>IF(AQ17&gt;=12,DATEDIF(BN17,BQ17,"y")+1,DATEDIF(BN17,BQ17,"y"))</f>
        <v>0</v>
      </c>
      <c r="AN17" s="39">
        <f>IF(AQ17&gt;=12,AQ17-12,AQ17)</f>
        <v>0</v>
      </c>
      <c r="AO17" s="40" t="str">
        <f>IF(AR17&lt;=15,"半",0)</f>
        <v>半</v>
      </c>
      <c r="AP17" s="36">
        <f>DATEDIF(BN17,BQ17,"y")</f>
        <v>0</v>
      </c>
      <c r="AQ17" s="37">
        <f>IF(AR17&gt;=16,DATEDIF(BN17,BQ17,"ym")+1,DATEDIF(BN17,BQ17,"ym"))</f>
        <v>0</v>
      </c>
      <c r="AR17" s="38">
        <f>DATEDIF(BN17,BQ17,"md")</f>
        <v>14</v>
      </c>
      <c r="AS17" s="39" t="e">
        <f>IF(AW17&gt;=12,DATEDIF(BN17,BR17,"y")+1,DATEDIF(BN17,BR17,"y"))</f>
        <v>#NUM!</v>
      </c>
      <c r="AT17" s="39" t="e">
        <f>IF(AW17&gt;=12,AW17-12,AW17)</f>
        <v>#NUM!</v>
      </c>
      <c r="AU17" s="40" t="e">
        <f>IF(AX17&lt;=15,"半",0)</f>
        <v>#NUM!</v>
      </c>
      <c r="AV17" s="36" t="e">
        <f>DATEDIF(BN17,BR17,"y")</f>
        <v>#NUM!</v>
      </c>
      <c r="AW17" s="37" t="e">
        <f>IF(AX17&gt;=16,DATEDIF(BN17,BR17,"ym")+1,DATEDIF(BN17,BR17,"ym"))</f>
        <v>#NUM!</v>
      </c>
      <c r="AX17" s="38" t="e">
        <f>DATEDIF(BN17,BR17,"md")</f>
        <v>#NUM!</v>
      </c>
      <c r="AY17" s="39" t="e">
        <f>IF(BC17&gt;=12,DATEDIF(BO17,BQ17,"y")+1,DATEDIF(BO17,BQ17,"y"))</f>
        <v>#NUM!</v>
      </c>
      <c r="AZ17" s="39" t="e">
        <f>IF(BC17&gt;=12,BC17-12,BC17)</f>
        <v>#NUM!</v>
      </c>
      <c r="BA17" s="40" t="e">
        <f>IF(BD17&lt;=15,"半",0)</f>
        <v>#NUM!</v>
      </c>
      <c r="BB17" s="36" t="e">
        <f>DATEDIF(BO17,BQ17,"y")</f>
        <v>#NUM!</v>
      </c>
      <c r="BC17" s="37" t="e">
        <f>IF(BD17&gt;=16,DATEDIF(BO17,BQ17,"ym")+1,DATEDIF(BO17,BQ17,"ym"))</f>
        <v>#NUM!</v>
      </c>
      <c r="BD17" s="37" t="e">
        <f>DATEDIF(BO17,BQ17,"md")</f>
        <v>#NUM!</v>
      </c>
      <c r="BE17" s="39" t="e">
        <f>IF(BI17&gt;=12,DATEDIF(BO17,BR17,"y")+1,DATEDIF(BO17,BR17,"y"))</f>
        <v>#NUM!</v>
      </c>
      <c r="BF17" s="39" t="e">
        <f>IF(BI17&gt;=12,BI17-12,BI17)</f>
        <v>#NUM!</v>
      </c>
      <c r="BG17" s="40" t="e">
        <f>IF(BJ17&lt;=15,"半",0)</f>
        <v>#NUM!</v>
      </c>
      <c r="BH17" s="36" t="e">
        <f>DATEDIF(BO17,BR17,"y")</f>
        <v>#NUM!</v>
      </c>
      <c r="BI17" s="37" t="e">
        <f>IF(BJ17&gt;=16,DATEDIF(BO17,BR17,"ym")+1,DATEDIF(BO17,BR17,"ym"))</f>
        <v>#NUM!</v>
      </c>
      <c r="BJ17" s="38" t="e">
        <f>DATEDIF(BO17,BR17,"md")</f>
        <v>#NUM!</v>
      </c>
      <c r="BK17" s="37"/>
      <c r="BL17" s="44">
        <f>IF(J18="現在",$AJ$6,J18)</f>
        <v>0</v>
      </c>
      <c r="BM17" s="37">
        <v>2</v>
      </c>
      <c r="BN17" s="46">
        <f>IF(DAY(J17)&lt;=15,J17-DAY(J17)+1,J17-DAY(J17)+16)</f>
        <v>1</v>
      </c>
      <c r="BO17" s="46">
        <f>IF(DAY(BN17)=1,BN17+15,BX17)</f>
        <v>16</v>
      </c>
      <c r="BP17" s="47"/>
      <c r="BQ17" s="115">
        <f>IF(CG17&gt;=16,CE17,IF(J18="現在",$AJ$6-CG17+15,J18-CG17+15))</f>
        <v>15</v>
      </c>
      <c r="BR17" s="48">
        <f>IF(DAY(BQ17)=15,BQ17-DAY(BQ17),BQ17-DAY(BQ17)+15)</f>
        <v>0</v>
      </c>
      <c r="BS17" s="47"/>
      <c r="BT17" s="47"/>
      <c r="BU17" s="45">
        <f>YEAR(J17)</f>
        <v>1900</v>
      </c>
      <c r="BV17" s="49">
        <f>MONTH(J17)+1</f>
        <v>2</v>
      </c>
      <c r="BW17" s="50" t="str">
        <f>CONCATENATE(BU17,"/",BV17,"/",1)</f>
        <v>1900/2/1</v>
      </c>
      <c r="BX17" s="50">
        <f>BW17+1-1</f>
        <v>32</v>
      </c>
      <c r="BY17" s="50">
        <f>BW17-1</f>
        <v>31</v>
      </c>
      <c r="BZ17" s="45">
        <f>DAY(BY17)</f>
        <v>31</v>
      </c>
      <c r="CA17" s="45">
        <f>DAY(J17)</f>
        <v>0</v>
      </c>
      <c r="CB17" s="45">
        <f>YEAR(BL17)</f>
        <v>1900</v>
      </c>
      <c r="CC17" s="49">
        <f>IF(MONTH(BL17)=12,MONTH(BL17)-12+1,MONTH(BL17)+1)</f>
        <v>2</v>
      </c>
      <c r="CD17" s="50" t="str">
        <f>IF(CC17=1,CONCATENATE(CB17+1,"/",CC17,"/",1),CONCATENATE(CB17,"/",CC17,"/",1))</f>
        <v>1900/2/1</v>
      </c>
      <c r="CE17" s="50">
        <f>CD17-1</f>
        <v>31</v>
      </c>
      <c r="CF17" s="45">
        <f>DAY(CE17)</f>
        <v>31</v>
      </c>
      <c r="CG17" s="45">
        <f>DAY(BL17)</f>
        <v>0</v>
      </c>
    </row>
    <row r="18" spans="1:85" ht="12.75" customHeight="1">
      <c r="A18" s="305"/>
      <c r="B18" s="299"/>
      <c r="C18" s="300"/>
      <c r="D18" s="300"/>
      <c r="E18" s="300"/>
      <c r="F18" s="300"/>
      <c r="G18" s="301"/>
      <c r="H18" s="2" t="s">
        <v>21</v>
      </c>
      <c r="I18" s="2"/>
      <c r="J18" s="290"/>
      <c r="K18" s="291"/>
      <c r="L18" s="432"/>
      <c r="M18" s="434"/>
      <c r="N18" s="432"/>
      <c r="O18" s="287"/>
      <c r="P18" s="251"/>
      <c r="Q18" s="298"/>
      <c r="R18" s="102"/>
      <c r="S18" s="264"/>
      <c r="T18" s="251"/>
      <c r="U18" s="253"/>
      <c r="V18"/>
      <c r="Z18" s="45"/>
      <c r="AA18" s="45"/>
      <c r="AB18" s="45"/>
      <c r="AC18" s="118"/>
      <c r="AE18" s="292"/>
      <c r="AF18" s="294"/>
      <c r="AG18" s="296"/>
      <c r="AH18" s="282"/>
      <c r="AI18" s="284"/>
      <c r="AJ18" s="191"/>
      <c r="AK18" s="52"/>
      <c r="AL18" s="52"/>
      <c r="AM18" s="39"/>
      <c r="AN18" s="39"/>
      <c r="AO18" s="40"/>
      <c r="AP18" s="36"/>
      <c r="AQ18" s="37"/>
      <c r="AR18" s="38"/>
      <c r="AS18" s="39"/>
      <c r="AT18" s="39"/>
      <c r="AU18" s="40"/>
      <c r="AV18" s="36"/>
      <c r="AW18" s="37"/>
      <c r="AX18" s="38"/>
      <c r="AY18" s="39"/>
      <c r="AZ18" s="39"/>
      <c r="BA18" s="40"/>
      <c r="BB18" s="36"/>
      <c r="BC18" s="37"/>
      <c r="BD18" s="37"/>
      <c r="BE18" s="39"/>
      <c r="BF18" s="39"/>
      <c r="BG18" s="40"/>
      <c r="BH18" s="36"/>
      <c r="BI18" s="37"/>
      <c r="BJ18" s="38"/>
      <c r="BK18" s="37"/>
      <c r="BL18" s="44"/>
      <c r="BM18" s="37"/>
      <c r="BN18" s="46"/>
      <c r="BO18" s="46"/>
      <c r="BP18" s="47"/>
      <c r="BQ18" s="48"/>
      <c r="BR18" s="48"/>
      <c r="BS18" s="47"/>
      <c r="BT18" s="47"/>
      <c r="BV18" s="49"/>
      <c r="BW18" s="50"/>
      <c r="BX18" s="50"/>
      <c r="BY18" s="50"/>
      <c r="CC18" s="49"/>
      <c r="CD18" s="50"/>
      <c r="CE18" s="50"/>
    </row>
    <row r="19" spans="1:85" ht="12.75" customHeight="1">
      <c r="A19" s="265"/>
      <c r="B19" s="267"/>
      <c r="C19" s="268"/>
      <c r="D19" s="268"/>
      <c r="E19" s="268"/>
      <c r="F19" s="268"/>
      <c r="G19" s="269"/>
      <c r="H19" s="1" t="s">
        <v>20</v>
      </c>
      <c r="I19" s="7"/>
      <c r="J19" s="302"/>
      <c r="K19" s="303"/>
      <c r="L19" s="431" t="str">
        <f>IF($J19&lt;&gt;"",IF($AI19="0-",AS19,IF($AI19="+0",AY19,IF($AI19="+-",BE19,AM19))),"")</f>
        <v/>
      </c>
      <c r="M19" s="433" t="str">
        <f>IF($J19&lt;&gt;"",IF($AI19="0-",AT19,IF($AI19="+0",AZ19,IF($AI19="+-",BF19,AN19))),"")</f>
        <v/>
      </c>
      <c r="N19" s="431" t="str">
        <f>IF($J19&lt;&gt;"",IF($AI19="0-",AU19,IF($AI19="+0",BA19,IF($AI19="+-",BG19,AO19))),"")</f>
        <v/>
      </c>
      <c r="O19" s="286" t="str">
        <f>IF($R20="","",ROUNDDOWN($AG19/12,0))</f>
        <v/>
      </c>
      <c r="P19" s="250" t="str">
        <f>IF($R20="","",ROUNDDOWN(MOD($AG19,12),0))</f>
        <v/>
      </c>
      <c r="Q19" s="297" t="str">
        <f>IF($R20="","", IF( (MOD($AG19,12)-$P19)&gt;=0.5,"半",0))</f>
        <v/>
      </c>
      <c r="R19" s="101"/>
      <c r="S19" s="263" t="str">
        <f>IF($R20="","",ROUNDDOWN($AG19*($R19/$R20)/12,0))</f>
        <v/>
      </c>
      <c r="T19" s="250" t="str">
        <f>IF($R20="","",ROUNDDOWN(MOD($AG19*($R19/$R20),12),0))</f>
        <v/>
      </c>
      <c r="U19" s="252" t="str">
        <f>IF(R20="","",IF( (MOD($AG19*($R19/$R20),12)-$T19)&gt;=0.5,"半",0) )</f>
        <v/>
      </c>
      <c r="V19"/>
      <c r="Z19" s="45"/>
      <c r="AA19" s="45"/>
      <c r="AB19" s="45"/>
      <c r="AC19" s="118"/>
      <c r="AE19" s="292"/>
      <c r="AF19" s="294"/>
      <c r="AG19" s="296">
        <f>IF(OR($AE19&lt;&gt;$AE21,$AE21=""), SUMIF($AE$13:$AE$188,$AE19,$AH$13:$AH$188),"" )</f>
        <v>0</v>
      </c>
      <c r="AH19" s="282" t="e">
        <f>IF(AF19=2,0,L19*12+M19+COUNTIF(N19:N19,"半")*0.5)</f>
        <v>#VALUE!</v>
      </c>
      <c r="AI19" s="283"/>
      <c r="AJ19" s="289" t="str">
        <f>IF(AI19&lt;&gt;"",VLOOKUP(AI19,$AK$13:$AL$16,2),"")</f>
        <v/>
      </c>
      <c r="AK19"/>
      <c r="AL19"/>
      <c r="AM19" s="39">
        <f>IF(AQ19&gt;=12,DATEDIF(BN19,BQ19,"y")+1,DATEDIF(BN19,BQ19,"y"))</f>
        <v>0</v>
      </c>
      <c r="AN19" s="39">
        <f>IF(AQ19&gt;=12,AQ19-12,AQ19)</f>
        <v>0</v>
      </c>
      <c r="AO19" s="40" t="str">
        <f>IF(AR19&lt;=15,"半",0)</f>
        <v>半</v>
      </c>
      <c r="AP19" s="53">
        <f>DATEDIF(BN19,BQ19,"y")</f>
        <v>0</v>
      </c>
      <c r="AQ19" s="54">
        <f>IF(AR19&gt;=16,DATEDIF(BN19,BQ19,"ym")+1,DATEDIF(BN19,BQ19,"ym"))</f>
        <v>0</v>
      </c>
      <c r="AR19" s="55">
        <f>DATEDIF(BN19,BQ19,"md")</f>
        <v>14</v>
      </c>
      <c r="AS19" s="39" t="e">
        <f>IF(AW19&gt;=12,DATEDIF(BN19,BR19,"y")+1,DATEDIF(BN19,BR19,"y"))</f>
        <v>#NUM!</v>
      </c>
      <c r="AT19" s="39" t="e">
        <f>IF(AW19&gt;=12,AW19-12,AW19)</f>
        <v>#NUM!</v>
      </c>
      <c r="AU19" s="40" t="e">
        <f>IF(AX19&lt;=15,"半",0)</f>
        <v>#NUM!</v>
      </c>
      <c r="AV19" s="53" t="e">
        <f>DATEDIF(BN19,BR19,"y")</f>
        <v>#NUM!</v>
      </c>
      <c r="AW19" s="54" t="e">
        <f>IF(AX19&gt;=16,DATEDIF(BN19,BR19,"ym")+1,DATEDIF(BN19,BR19,"ym"))</f>
        <v>#NUM!</v>
      </c>
      <c r="AX19" s="55" t="e">
        <f>DATEDIF(BN19,BR19,"md")</f>
        <v>#NUM!</v>
      </c>
      <c r="AY19" s="39" t="e">
        <f>IF(BC19&gt;=12,DATEDIF(BO19,BQ19,"y")+1,DATEDIF(BO19,BQ19,"y"))</f>
        <v>#NUM!</v>
      </c>
      <c r="AZ19" s="39" t="e">
        <f>IF(BC19&gt;=12,BC19-12,BC19)</f>
        <v>#NUM!</v>
      </c>
      <c r="BA19" s="40" t="e">
        <f>IF(BD19&lt;=15,"半",0)</f>
        <v>#NUM!</v>
      </c>
      <c r="BB19" s="53" t="e">
        <f>DATEDIF(BO19,BQ19,"y")</f>
        <v>#NUM!</v>
      </c>
      <c r="BC19" s="54" t="e">
        <f>IF(BD19&gt;=16,DATEDIF(BO19,BQ19,"ym")+1,DATEDIF(BO19,BQ19,"ym"))</f>
        <v>#NUM!</v>
      </c>
      <c r="BD19" s="54" t="e">
        <f>DATEDIF(BO19,BQ19,"md")</f>
        <v>#NUM!</v>
      </c>
      <c r="BE19" s="39" t="e">
        <f>IF(BI19&gt;=12,DATEDIF(BO19,BR19,"y")+1,DATEDIF(BO19,BR19,"y"))</f>
        <v>#NUM!</v>
      </c>
      <c r="BF19" s="39" t="e">
        <f>IF(BI19&gt;=12,BI19-12,BI19)</f>
        <v>#NUM!</v>
      </c>
      <c r="BG19" s="40" t="e">
        <f>IF(BJ19&lt;=15,"半",0)</f>
        <v>#NUM!</v>
      </c>
      <c r="BH19" s="53" t="e">
        <f>DATEDIF(BO19,BR19,"y")</f>
        <v>#NUM!</v>
      </c>
      <c r="BI19" s="54" t="e">
        <f>IF(BJ19&gt;=16,DATEDIF(BO19,BR19,"ym")+1,DATEDIF(BO19,BR19,"ym"))</f>
        <v>#NUM!</v>
      </c>
      <c r="BJ19" s="55" t="e">
        <f>DATEDIF(BO19,BR19,"md")</f>
        <v>#NUM!</v>
      </c>
      <c r="BK19" s="37"/>
      <c r="BL19" s="44">
        <f>IF(J20="現在",$AJ$6,J20)</f>
        <v>0</v>
      </c>
      <c r="BM19" s="37">
        <v>0</v>
      </c>
      <c r="BN19" s="46">
        <f>IF(DAY(J19)&lt;=15,J19-DAY(J19)+1,J19-DAY(J19)+16)</f>
        <v>1</v>
      </c>
      <c r="BO19" s="46">
        <f>IF(DAY(BN19)=1,BN19+15,BX19)</f>
        <v>16</v>
      </c>
      <c r="BP19" s="47"/>
      <c r="BQ19" s="115">
        <f>IF(CG19&gt;=16,CE19,IF(J20="現在",$AJ$6-CG19+15,J20-CG19+15))</f>
        <v>15</v>
      </c>
      <c r="BR19" s="48">
        <f>IF(DAY(BQ19)=15,BQ19-DAY(BQ19),BQ19-DAY(BQ19)+15)</f>
        <v>0</v>
      </c>
      <c r="BS19" s="47"/>
      <c r="BT19" s="47"/>
      <c r="BU19" s="45">
        <f>YEAR(J19)</f>
        <v>1900</v>
      </c>
      <c r="BV19" s="49">
        <f>MONTH(J19)+1</f>
        <v>2</v>
      </c>
      <c r="BW19" s="50" t="str">
        <f>CONCATENATE(BU19,"/",BV19,"/",1)</f>
        <v>1900/2/1</v>
      </c>
      <c r="BX19" s="50">
        <f>BW19+1-1</f>
        <v>32</v>
      </c>
      <c r="BY19" s="50">
        <f>BW19-1</f>
        <v>31</v>
      </c>
      <c r="BZ19" s="45">
        <f>DAY(BY19)</f>
        <v>31</v>
      </c>
      <c r="CA19" s="45">
        <f>DAY(J19)</f>
        <v>0</v>
      </c>
      <c r="CB19" s="45">
        <f>YEAR(BL19)</f>
        <v>1900</v>
      </c>
      <c r="CC19" s="49">
        <f>IF(MONTH(BL19)=12,MONTH(BL19)-12+1,MONTH(BL19)+1)</f>
        <v>2</v>
      </c>
      <c r="CD19" s="50" t="str">
        <f>IF(CC19=1,CONCATENATE(CB19+1,"/",CC19,"/",1),CONCATENATE(CB19,"/",CC19,"/",1))</f>
        <v>1900/2/1</v>
      </c>
      <c r="CE19" s="50">
        <f>CD19-1</f>
        <v>31</v>
      </c>
      <c r="CF19" s="45">
        <f>DAY(CE19)</f>
        <v>31</v>
      </c>
      <c r="CG19" s="45">
        <f>DAY(BL19)</f>
        <v>0</v>
      </c>
    </row>
    <row r="20" spans="1:85" ht="12.75" customHeight="1">
      <c r="A20" s="305"/>
      <c r="B20" s="299"/>
      <c r="C20" s="300"/>
      <c r="D20" s="300"/>
      <c r="E20" s="300"/>
      <c r="F20" s="300"/>
      <c r="G20" s="301"/>
      <c r="H20" s="2" t="s">
        <v>21</v>
      </c>
      <c r="I20" s="2"/>
      <c r="J20" s="290"/>
      <c r="K20" s="291"/>
      <c r="L20" s="432"/>
      <c r="M20" s="434"/>
      <c r="N20" s="432"/>
      <c r="O20" s="287"/>
      <c r="P20" s="251"/>
      <c r="Q20" s="298"/>
      <c r="R20" s="102"/>
      <c r="S20" s="264"/>
      <c r="T20" s="251"/>
      <c r="U20" s="253"/>
      <c r="V20"/>
      <c r="Z20" s="45"/>
      <c r="AA20" s="45"/>
      <c r="AB20" s="45"/>
      <c r="AC20" s="118"/>
      <c r="AE20" s="292"/>
      <c r="AF20" s="294"/>
      <c r="AG20" s="296"/>
      <c r="AH20" s="282"/>
      <c r="AI20" s="284"/>
      <c r="AJ20" s="191"/>
      <c r="AK20"/>
      <c r="AL20"/>
      <c r="AM20" s="34"/>
      <c r="AN20" s="34"/>
      <c r="AO20" s="35"/>
      <c r="AP20" s="36"/>
      <c r="AQ20" s="37"/>
      <c r="AR20" s="38"/>
      <c r="AS20" s="39"/>
      <c r="AT20" s="39"/>
      <c r="AU20" s="40"/>
      <c r="AV20" s="36"/>
      <c r="AW20" s="37"/>
      <c r="AX20" s="38"/>
      <c r="AY20" s="39"/>
      <c r="AZ20" s="39"/>
      <c r="BA20" s="40"/>
      <c r="BB20" s="36"/>
      <c r="BC20" s="37"/>
      <c r="BD20" s="37"/>
      <c r="BE20" s="39"/>
      <c r="BF20" s="39"/>
      <c r="BG20" s="40"/>
      <c r="BH20" s="36"/>
      <c r="BI20" s="37"/>
      <c r="BJ20" s="38"/>
      <c r="BK20" s="37"/>
      <c r="BL20" s="44"/>
      <c r="BM20" s="37"/>
      <c r="BN20" s="46"/>
      <c r="BO20" s="46"/>
      <c r="BP20" s="47"/>
      <c r="BQ20" s="48"/>
      <c r="BR20" s="48"/>
      <c r="BS20" s="47"/>
      <c r="BT20" s="47"/>
      <c r="BV20" s="49"/>
      <c r="BW20" s="50"/>
      <c r="BX20" s="50"/>
      <c r="BY20" s="50"/>
      <c r="CC20" s="49"/>
      <c r="CD20" s="50"/>
      <c r="CE20" s="50"/>
    </row>
    <row r="21" spans="1:85" ht="12.75" customHeight="1">
      <c r="A21" s="265"/>
      <c r="B21" s="267"/>
      <c r="C21" s="268"/>
      <c r="D21" s="268"/>
      <c r="E21" s="268"/>
      <c r="F21" s="268"/>
      <c r="G21" s="269"/>
      <c r="H21" s="1" t="s">
        <v>20</v>
      </c>
      <c r="I21" s="7"/>
      <c r="J21" s="302"/>
      <c r="K21" s="303"/>
      <c r="L21" s="259" t="str">
        <f>IF($J21&lt;&gt;"",IF($AI21="0-",AS21,IF($AI21="+0",AY21,IF($AI21="+-",BE21,AM21))),"")</f>
        <v/>
      </c>
      <c r="M21" s="250" t="str">
        <f>IF($J21&lt;&gt;"",IF($AI21="0-",AT21,IF($AI21="+0",AZ21,IF($AI21="+-",BF21,AN21))),"")</f>
        <v/>
      </c>
      <c r="N21" s="259" t="str">
        <f>IF($J21&lt;&gt;"",IF($AI21="0-",AU21,IF($AI21="+0",BA21,IF($AI21="+-",BG21,AO21))),"")</f>
        <v/>
      </c>
      <c r="O21" s="286" t="str">
        <f>IF($R22="","",ROUNDDOWN($AG21/12,0))</f>
        <v/>
      </c>
      <c r="P21" s="250" t="str">
        <f>IF($R22="","",ROUNDDOWN(MOD($AG21,12),0))</f>
        <v/>
      </c>
      <c r="Q21" s="297" t="str">
        <f>IF($R22="","", IF( (MOD($AG21,12)-$P21)&gt;=0.5,"半",0))</f>
        <v/>
      </c>
      <c r="R21" s="101"/>
      <c r="S21" s="263" t="str">
        <f>IF($R22="","",ROUNDDOWN($AG21*($R21/$R22)/12,0))</f>
        <v/>
      </c>
      <c r="T21" s="250" t="str">
        <f>IF($R22="","",ROUNDDOWN(MOD($AG21*($R21/$R22),12),0))</f>
        <v/>
      </c>
      <c r="U21" s="252" t="str">
        <f>IF(R22="","",IF( (MOD($AG21*($R21/$R22),12)-$T21)&gt;=0.5,"半",0) )</f>
        <v/>
      </c>
      <c r="V21"/>
      <c r="Z21" s="45"/>
      <c r="AA21" s="45"/>
      <c r="AB21" s="45"/>
      <c r="AC21" s="118"/>
      <c r="AE21" s="292"/>
      <c r="AF21" s="294"/>
      <c r="AG21" s="296">
        <f>IF(OR($AE21&lt;&gt;$AE23,$AE23=""), SUMIF($AE$13:$AE$188,$AE21,$AH$13:$AH$188),"" )</f>
        <v>0</v>
      </c>
      <c r="AH21" s="282" t="e">
        <f>IF(AF21=2,0,L21*12+M21+COUNTIF(N21:N21,"半")*0.5)</f>
        <v>#VALUE!</v>
      </c>
      <c r="AI21" s="283"/>
      <c r="AJ21" s="289" t="str">
        <f>IF(AI21&lt;&gt;"",VLOOKUP(AI21,$AK$13:$AL$16,2),"")</f>
        <v/>
      </c>
      <c r="AK21"/>
      <c r="AL21"/>
      <c r="AM21" s="34">
        <f>IF(AQ21&gt;=12,DATEDIF(BN21,BQ21,"y")+1,DATEDIF(BN21,BQ21,"y"))</f>
        <v>0</v>
      </c>
      <c r="AN21" s="34">
        <f>IF(AQ21&gt;=12,AQ21-12,AQ21)</f>
        <v>0</v>
      </c>
      <c r="AO21" s="35" t="str">
        <f>IF(AR21&lt;=15,"半",0)</f>
        <v>半</v>
      </c>
      <c r="AP21" s="36">
        <f>DATEDIF(BN21,BQ21,"y")</f>
        <v>0</v>
      </c>
      <c r="AQ21" s="37">
        <f>IF(AR21&gt;=16,DATEDIF(BN21,BQ21,"ym")+1,DATEDIF(BN21,BQ21,"ym"))</f>
        <v>0</v>
      </c>
      <c r="AR21" s="38">
        <f>DATEDIF(BN21,BQ21,"md")</f>
        <v>14</v>
      </c>
      <c r="AS21" s="39" t="e">
        <f>IF(AW21&gt;=12,DATEDIF(BN21,BR21,"y")+1,DATEDIF(BN21,BR21,"y"))</f>
        <v>#NUM!</v>
      </c>
      <c r="AT21" s="39" t="e">
        <f>IF(AW21&gt;=12,AW21-12,AW21)</f>
        <v>#NUM!</v>
      </c>
      <c r="AU21" s="40" t="e">
        <f>IF(AX21&lt;=15,"半",0)</f>
        <v>#NUM!</v>
      </c>
      <c r="AV21" s="41" t="e">
        <f>DATEDIF(BN21,BR21,"y")</f>
        <v>#NUM!</v>
      </c>
      <c r="AW21" s="42" t="e">
        <f>IF(AX21&gt;=16,DATEDIF(BN21,BR21,"ym")+1,DATEDIF(BN21,BR21,"ym"))</f>
        <v>#NUM!</v>
      </c>
      <c r="AX21" s="43" t="e">
        <f>DATEDIF(BN21,BR21,"md")</f>
        <v>#NUM!</v>
      </c>
      <c r="AY21" s="39" t="e">
        <f>IF(BC21&gt;=12,DATEDIF(BO21,BQ21,"y")+1,DATEDIF(BO21,BQ21,"y"))</f>
        <v>#NUM!</v>
      </c>
      <c r="AZ21" s="39" t="e">
        <f>IF(BC21&gt;=12,BC21-12,BC21)</f>
        <v>#NUM!</v>
      </c>
      <c r="BA21" s="40" t="e">
        <f>IF(BD21&lt;=15,"半",0)</f>
        <v>#NUM!</v>
      </c>
      <c r="BB21" s="41" t="e">
        <f>DATEDIF(BO21,BQ21,"y")</f>
        <v>#NUM!</v>
      </c>
      <c r="BC21" s="42" t="e">
        <f>IF(BD21&gt;=16,DATEDIF(BO21,BQ21,"ym")+1,DATEDIF(BO21,BQ21,"ym"))</f>
        <v>#NUM!</v>
      </c>
      <c r="BD21" s="42" t="e">
        <f>DATEDIF(BO21,BQ21,"md")</f>
        <v>#NUM!</v>
      </c>
      <c r="BE21" s="39" t="e">
        <f>IF(BI21&gt;=12,DATEDIF(BO21,BR21,"y")+1,DATEDIF(BO21,BR21,"y"))</f>
        <v>#NUM!</v>
      </c>
      <c r="BF21" s="39" t="e">
        <f>IF(BI21&gt;=12,BI21-12,BI21)</f>
        <v>#NUM!</v>
      </c>
      <c r="BG21" s="40" t="e">
        <f>IF(BJ21&lt;=15,"半",0)</f>
        <v>#NUM!</v>
      </c>
      <c r="BH21" s="41" t="e">
        <f>DATEDIF(BO21,BR21,"y")</f>
        <v>#NUM!</v>
      </c>
      <c r="BI21" s="42" t="e">
        <f>IF(BJ21&gt;=16,DATEDIF(BO21,BR21,"ym")+1,DATEDIF(BO21,BR21,"ym"))</f>
        <v>#NUM!</v>
      </c>
      <c r="BJ21" s="43" t="e">
        <f>DATEDIF(BO21,BR21,"md")</f>
        <v>#NUM!</v>
      </c>
      <c r="BK21" s="37"/>
      <c r="BL21" s="44">
        <f>IF(J22="現在",$AJ$6,J22)</f>
        <v>0</v>
      </c>
      <c r="BM21" s="45">
        <v>0</v>
      </c>
      <c r="BN21" s="46">
        <f>IF(DAY(J21)&lt;=15,J21-DAY(J21)+1,J21-DAY(J21)+16)</f>
        <v>1</v>
      </c>
      <c r="BO21" s="46">
        <f>IF(DAY(BN21)=1,BN21+15,BX21)</f>
        <v>16</v>
      </c>
      <c r="BP21" s="47"/>
      <c r="BQ21" s="115">
        <f>IF(CG21&gt;=16,CE21,IF(J22="現在",$AJ$6-CG21+15,J22-CG21+15))</f>
        <v>15</v>
      </c>
      <c r="BR21" s="48">
        <f>IF(DAY(BQ21)=15,BQ21-DAY(BQ21),BQ21-DAY(BQ21)+15)</f>
        <v>0</v>
      </c>
      <c r="BS21" s="47"/>
      <c r="BT21" s="47"/>
      <c r="BU21" s="45">
        <f>YEAR(J21)</f>
        <v>1900</v>
      </c>
      <c r="BV21" s="49">
        <f>MONTH(J21)+1</f>
        <v>2</v>
      </c>
      <c r="BW21" s="50" t="str">
        <f>CONCATENATE(BU21,"/",BV21,"/",1)</f>
        <v>1900/2/1</v>
      </c>
      <c r="BX21" s="50">
        <f>BW21+1-1</f>
        <v>32</v>
      </c>
      <c r="BY21" s="50">
        <f>BW21-1</f>
        <v>31</v>
      </c>
      <c r="BZ21" s="45">
        <f>DAY(BY21)</f>
        <v>31</v>
      </c>
      <c r="CA21" s="45">
        <f>DAY(J21)</f>
        <v>0</v>
      </c>
      <c r="CB21" s="45">
        <f>YEAR(BL21)</f>
        <v>1900</v>
      </c>
      <c r="CC21" s="49">
        <f>IF(MONTH(BL21)=12,MONTH(BL21)-12+1,MONTH(BL21)+1)</f>
        <v>2</v>
      </c>
      <c r="CD21" s="50" t="str">
        <f>IF(CC21=1,CONCATENATE(CB21+1,"/",CC21,"/",1),CONCATENATE(CB21,"/",CC21,"/",1))</f>
        <v>1900/2/1</v>
      </c>
      <c r="CE21" s="50">
        <f>CD21-1</f>
        <v>31</v>
      </c>
      <c r="CF21" s="45">
        <f>DAY(CE21)</f>
        <v>31</v>
      </c>
      <c r="CG21" s="45">
        <f>DAY(BL21)</f>
        <v>0</v>
      </c>
    </row>
    <row r="22" spans="1:85" ht="12.75" customHeight="1">
      <c r="A22" s="305"/>
      <c r="B22" s="299"/>
      <c r="C22" s="300"/>
      <c r="D22" s="300"/>
      <c r="E22" s="300"/>
      <c r="F22" s="300"/>
      <c r="G22" s="301"/>
      <c r="H22" s="2" t="s">
        <v>21</v>
      </c>
      <c r="I22" s="2"/>
      <c r="J22" s="290"/>
      <c r="K22" s="291"/>
      <c r="L22" s="285"/>
      <c r="M22" s="251"/>
      <c r="N22" s="285"/>
      <c r="O22" s="287"/>
      <c r="P22" s="251"/>
      <c r="Q22" s="298"/>
      <c r="R22" s="102"/>
      <c r="S22" s="264"/>
      <c r="T22" s="251"/>
      <c r="U22" s="253"/>
      <c r="V22"/>
      <c r="Z22" s="45"/>
      <c r="AA22" s="45"/>
      <c r="AB22" s="45"/>
      <c r="AC22" s="118"/>
      <c r="AE22" s="292"/>
      <c r="AF22" s="294"/>
      <c r="AG22" s="296"/>
      <c r="AH22" s="282"/>
      <c r="AI22" s="284"/>
      <c r="AJ22" s="191"/>
      <c r="AK22"/>
      <c r="AL22"/>
      <c r="AM22" s="34"/>
      <c r="AN22" s="34"/>
      <c r="AO22" s="35"/>
      <c r="AP22" s="36"/>
      <c r="AQ22" s="37"/>
      <c r="AR22" s="38"/>
      <c r="AS22" s="39"/>
      <c r="AT22" s="39"/>
      <c r="AU22" s="40"/>
      <c r="AV22" s="36"/>
      <c r="AW22" s="37"/>
      <c r="AX22" s="38"/>
      <c r="AY22" s="39"/>
      <c r="AZ22" s="39"/>
      <c r="BA22" s="40"/>
      <c r="BB22" s="36"/>
      <c r="BC22" s="37"/>
      <c r="BD22" s="37"/>
      <c r="BE22" s="39"/>
      <c r="BF22" s="39"/>
      <c r="BG22" s="40"/>
      <c r="BH22" s="36"/>
      <c r="BI22" s="37"/>
      <c r="BJ22" s="38"/>
      <c r="BK22" s="37"/>
      <c r="BL22" s="44"/>
      <c r="BN22" s="46"/>
      <c r="BO22" s="46"/>
      <c r="BP22" s="47"/>
      <c r="BQ22" s="48"/>
      <c r="BR22" s="48"/>
      <c r="BS22" s="47"/>
      <c r="BT22" s="47"/>
      <c r="BV22" s="49"/>
      <c r="BW22" s="50"/>
      <c r="BX22" s="50"/>
      <c r="BY22" s="50"/>
      <c r="CC22" s="49"/>
      <c r="CD22" s="50"/>
      <c r="CE22" s="50"/>
    </row>
    <row r="23" spans="1:85" ht="12.75" customHeight="1">
      <c r="A23" s="265"/>
      <c r="B23" s="267"/>
      <c r="C23" s="268"/>
      <c r="D23" s="268"/>
      <c r="E23" s="268"/>
      <c r="F23" s="268"/>
      <c r="G23" s="269"/>
      <c r="H23" s="1" t="s">
        <v>20</v>
      </c>
      <c r="I23" s="7"/>
      <c r="J23" s="302"/>
      <c r="K23" s="303"/>
      <c r="L23" s="259" t="str">
        <f>IF($J23&lt;&gt;"",IF($AI23="0-",AS23,IF($AI23="+0",AY23,IF($AI23="+-",BE23,AM23))),"")</f>
        <v/>
      </c>
      <c r="M23" s="250" t="str">
        <f>IF($J23&lt;&gt;"",IF($AI23="0-",AT23,IF($AI23="+0",AZ23,IF($AI23="+-",BF23,AN23))),"")</f>
        <v/>
      </c>
      <c r="N23" s="259" t="str">
        <f>IF($J23&lt;&gt;"",IF($AI23="0-",AU23,IF($AI23="+0",BA23,IF($AI23="+-",BG23,AO23))),"")</f>
        <v/>
      </c>
      <c r="O23" s="286" t="str">
        <f>IF($R24="","",ROUNDDOWN($AG23/12,0))</f>
        <v/>
      </c>
      <c r="P23" s="250" t="str">
        <f>IF($R24="","",ROUNDDOWN(MOD($AG23,12),0))</f>
        <v/>
      </c>
      <c r="Q23" s="297" t="str">
        <f>IF($R24="","", IF( (MOD($AG23,12)-$P23)&gt;=0.5,"半",0))</f>
        <v/>
      </c>
      <c r="R23" s="101"/>
      <c r="S23" s="263" t="str">
        <f>IF($R24="","",ROUNDDOWN($AG23*($R23/$R24)/12,0))</f>
        <v/>
      </c>
      <c r="T23" s="250" t="str">
        <f>IF($R24="","",ROUNDDOWN(MOD($AG23*($R23/$R24),12),0))</f>
        <v/>
      </c>
      <c r="U23" s="252" t="str">
        <f>IF(R24="","",IF( (MOD($AG23*($R23/$R24),12)-$T23)&gt;=0.5,"半",0) )</f>
        <v/>
      </c>
      <c r="V23"/>
      <c r="Z23" s="45"/>
      <c r="AA23" s="45"/>
      <c r="AB23" s="45"/>
      <c r="AC23" s="118"/>
      <c r="AE23" s="292"/>
      <c r="AF23" s="294"/>
      <c r="AG23" s="296">
        <f>IF(OR($AE23&lt;&gt;$AE25,$AE25=""), SUMIF($AE$13:$AE$188,$AE23,$AH$13:$AH$188),"" )</f>
        <v>0</v>
      </c>
      <c r="AH23" s="282" t="e">
        <f>IF(AF23=2,0,L23*12+M23+COUNTIF(N23:N23,"半")*0.5)</f>
        <v>#VALUE!</v>
      </c>
      <c r="AI23" s="283"/>
      <c r="AJ23" s="289" t="str">
        <f>IF(AI23&lt;&gt;"",VLOOKUP(AI23,$AK$13:$AL$16,2),"")</f>
        <v/>
      </c>
      <c r="AK23"/>
      <c r="AL23"/>
      <c r="AM23" s="39">
        <f>IF(AQ23&gt;=12,DATEDIF(BN23,BQ23,"y")+1,DATEDIF(BN23,BQ23,"y"))</f>
        <v>0</v>
      </c>
      <c r="AN23" s="39">
        <f>IF(AQ23&gt;=12,AQ23-12,AQ23)</f>
        <v>0</v>
      </c>
      <c r="AO23" s="40" t="str">
        <f>IF(AR23&lt;=15,"半",0)</f>
        <v>半</v>
      </c>
      <c r="AP23" s="36">
        <f>DATEDIF(BN23,BQ23,"y")</f>
        <v>0</v>
      </c>
      <c r="AQ23" s="37">
        <f>IF(AR23&gt;=16,DATEDIF(BN23,BQ23,"ym")+1,DATEDIF(BN23,BQ23,"ym"))</f>
        <v>0</v>
      </c>
      <c r="AR23" s="38">
        <f>DATEDIF(BN23,BQ23,"md")</f>
        <v>14</v>
      </c>
      <c r="AS23" s="39" t="e">
        <f>IF(AW23&gt;=12,DATEDIF(BN23,BR23,"y")+1,DATEDIF(BN23,BR23,"y"))</f>
        <v>#NUM!</v>
      </c>
      <c r="AT23" s="39" t="e">
        <f>IF(AW23&gt;=12,AW23-12,AW23)</f>
        <v>#NUM!</v>
      </c>
      <c r="AU23" s="40" t="e">
        <f>IF(AX23&lt;=15,"半",0)</f>
        <v>#NUM!</v>
      </c>
      <c r="AV23" s="36" t="e">
        <f>DATEDIF(BN23,BR23,"y")</f>
        <v>#NUM!</v>
      </c>
      <c r="AW23" s="37" t="e">
        <f>IF(AX23&gt;=16,DATEDIF(BN23,BR23,"ym")+1,DATEDIF(BN23,BR23,"ym"))</f>
        <v>#NUM!</v>
      </c>
      <c r="AX23" s="38" t="e">
        <f>DATEDIF(BN23,BR23,"md")</f>
        <v>#NUM!</v>
      </c>
      <c r="AY23" s="39" t="e">
        <f>IF(BC23&gt;=12,DATEDIF(BO23,BQ23,"y")+1,DATEDIF(BO23,BQ23,"y"))</f>
        <v>#NUM!</v>
      </c>
      <c r="AZ23" s="39" t="e">
        <f>IF(BC23&gt;=12,BC23-12,BC23)</f>
        <v>#NUM!</v>
      </c>
      <c r="BA23" s="40" t="e">
        <f>IF(BD23&lt;=15,"半",0)</f>
        <v>#NUM!</v>
      </c>
      <c r="BB23" s="36" t="e">
        <f>DATEDIF(BO23,BQ23,"y")</f>
        <v>#NUM!</v>
      </c>
      <c r="BC23" s="37" t="e">
        <f>IF(BD23&gt;=16,DATEDIF(BO23,BQ23,"ym")+1,DATEDIF(BO23,BQ23,"ym"))</f>
        <v>#NUM!</v>
      </c>
      <c r="BD23" s="37" t="e">
        <f>DATEDIF(BO23,BQ23,"md")</f>
        <v>#NUM!</v>
      </c>
      <c r="BE23" s="39" t="e">
        <f>IF(BI23&gt;=12,DATEDIF(BO23,BR23,"y")+1,DATEDIF(BO23,BR23,"y"))</f>
        <v>#NUM!</v>
      </c>
      <c r="BF23" s="39" t="e">
        <f>IF(BI23&gt;=12,BI23-12,BI23)</f>
        <v>#NUM!</v>
      </c>
      <c r="BG23" s="40" t="e">
        <f>IF(BJ23&lt;=15,"半",0)</f>
        <v>#NUM!</v>
      </c>
      <c r="BH23" s="36" t="e">
        <f>DATEDIF(BO23,BR23,"y")</f>
        <v>#NUM!</v>
      </c>
      <c r="BI23" s="37" t="e">
        <f>IF(BJ23&gt;=16,DATEDIF(BO23,BR23,"ym")+1,DATEDIF(BO23,BR23,"ym"))</f>
        <v>#NUM!</v>
      </c>
      <c r="BJ23" s="38" t="e">
        <f>DATEDIF(BO23,BR23,"md")</f>
        <v>#NUM!</v>
      </c>
      <c r="BK23" s="37"/>
      <c r="BL23" s="44">
        <f>IF(J24="現在",$AJ$6,J24)</f>
        <v>0</v>
      </c>
      <c r="BM23" s="37">
        <v>1</v>
      </c>
      <c r="BN23" s="46">
        <f>IF(DAY(J23)&lt;=15,J23-DAY(J23)+1,J23-DAY(J23)+16)</f>
        <v>1</v>
      </c>
      <c r="BO23" s="46">
        <f>IF(DAY(BN23)=1,BN23+15,BX23)</f>
        <v>16</v>
      </c>
      <c r="BP23" s="47"/>
      <c r="BQ23" s="115">
        <f>IF(CG23&gt;=16,CE23,IF(J24="現在",$AJ$6-CG23+15,J24-CG23+15))</f>
        <v>15</v>
      </c>
      <c r="BR23" s="48">
        <f>IF(DAY(BQ23)=15,BQ23-DAY(BQ23),BQ23-DAY(BQ23)+15)</f>
        <v>0</v>
      </c>
      <c r="BS23" s="47"/>
      <c r="BT23" s="47"/>
      <c r="BU23" s="45">
        <f>YEAR(J23)</f>
        <v>1900</v>
      </c>
      <c r="BV23" s="49">
        <f>MONTH(J23)+1</f>
        <v>2</v>
      </c>
      <c r="BW23" s="50" t="str">
        <f>CONCATENATE(BU23,"/",BV23,"/",1)</f>
        <v>1900/2/1</v>
      </c>
      <c r="BX23" s="50">
        <f>BW23+1-1</f>
        <v>32</v>
      </c>
      <c r="BY23" s="50">
        <f>BW23-1</f>
        <v>31</v>
      </c>
      <c r="BZ23" s="45">
        <f>DAY(BY23)</f>
        <v>31</v>
      </c>
      <c r="CA23" s="45">
        <f>DAY(J23)</f>
        <v>0</v>
      </c>
      <c r="CB23" s="45">
        <f>YEAR(BL23)</f>
        <v>1900</v>
      </c>
      <c r="CC23" s="49">
        <f>IF(MONTH(BL23)=12,MONTH(BL23)-12+1,MONTH(BL23)+1)</f>
        <v>2</v>
      </c>
      <c r="CD23" s="50" t="str">
        <f>IF(CC23=1,CONCATENATE(CB23+1,"/",CC23,"/",1),CONCATENATE(CB23,"/",CC23,"/",1))</f>
        <v>1900/2/1</v>
      </c>
      <c r="CE23" s="50">
        <f>CD23-1</f>
        <v>31</v>
      </c>
      <c r="CF23" s="45">
        <f>DAY(CE23)</f>
        <v>31</v>
      </c>
      <c r="CG23" s="45">
        <f>DAY(BL23)</f>
        <v>0</v>
      </c>
    </row>
    <row r="24" spans="1:85" ht="12.75" customHeight="1">
      <c r="A24" s="305"/>
      <c r="B24" s="299"/>
      <c r="C24" s="300"/>
      <c r="D24" s="300"/>
      <c r="E24" s="300"/>
      <c r="F24" s="300"/>
      <c r="G24" s="301"/>
      <c r="H24" s="2" t="s">
        <v>21</v>
      </c>
      <c r="I24" s="2"/>
      <c r="J24" s="290"/>
      <c r="K24" s="291"/>
      <c r="L24" s="285"/>
      <c r="M24" s="251"/>
      <c r="N24" s="285"/>
      <c r="O24" s="287"/>
      <c r="P24" s="251"/>
      <c r="Q24" s="298"/>
      <c r="R24" s="102"/>
      <c r="S24" s="264"/>
      <c r="T24" s="251"/>
      <c r="U24" s="253"/>
      <c r="V24"/>
      <c r="Z24" s="45"/>
      <c r="AA24" s="45"/>
      <c r="AB24" s="45"/>
      <c r="AC24" s="118"/>
      <c r="AE24" s="292"/>
      <c r="AF24" s="294"/>
      <c r="AG24" s="296"/>
      <c r="AH24" s="282"/>
      <c r="AI24" s="284"/>
      <c r="AJ24" s="191"/>
      <c r="AK24"/>
      <c r="AL24"/>
      <c r="AM24" s="39"/>
      <c r="AN24" s="39"/>
      <c r="AO24" s="40"/>
      <c r="AP24" s="36"/>
      <c r="AQ24" s="37"/>
      <c r="AR24" s="38"/>
      <c r="AS24" s="39"/>
      <c r="AT24" s="39"/>
      <c r="AU24" s="40"/>
      <c r="AV24" s="36"/>
      <c r="AW24" s="37"/>
      <c r="AX24" s="38"/>
      <c r="AY24" s="39"/>
      <c r="AZ24" s="39"/>
      <c r="BA24" s="40"/>
      <c r="BB24" s="36"/>
      <c r="BC24" s="37"/>
      <c r="BD24" s="37"/>
      <c r="BE24" s="39"/>
      <c r="BF24" s="39"/>
      <c r="BG24" s="40"/>
      <c r="BH24" s="36"/>
      <c r="BI24" s="37"/>
      <c r="BJ24" s="38"/>
      <c r="BK24" s="37"/>
      <c r="BL24" s="44"/>
      <c r="BM24" s="37"/>
      <c r="BN24" s="46"/>
      <c r="BO24" s="46"/>
      <c r="BP24" s="47"/>
      <c r="BQ24" s="48"/>
      <c r="BR24" s="48"/>
      <c r="BS24" s="47"/>
      <c r="BT24" s="47"/>
      <c r="BV24" s="49"/>
      <c r="BW24" s="50"/>
      <c r="BX24" s="50"/>
      <c r="BY24" s="50"/>
      <c r="CC24" s="49"/>
      <c r="CD24" s="50"/>
      <c r="CE24" s="50"/>
    </row>
    <row r="25" spans="1:85" ht="12.75" customHeight="1">
      <c r="A25" s="265"/>
      <c r="B25" s="267"/>
      <c r="C25" s="268"/>
      <c r="D25" s="268"/>
      <c r="E25" s="268"/>
      <c r="F25" s="268"/>
      <c r="G25" s="269"/>
      <c r="H25" s="1" t="s">
        <v>20</v>
      </c>
      <c r="I25" s="7"/>
      <c r="J25" s="302"/>
      <c r="K25" s="303"/>
      <c r="L25" s="259" t="str">
        <f>IF($J25&lt;&gt;"",IF($AI25="0-",AS25,IF($AI25="+0",AY25,IF($AI25="+-",BE25,AM25))),"")</f>
        <v/>
      </c>
      <c r="M25" s="250" t="str">
        <f>IF($J25&lt;&gt;"",IF($AI25="0-",AT25,IF($AI25="+0",AZ25,IF($AI25="+-",BF25,AN25))),"")</f>
        <v/>
      </c>
      <c r="N25" s="259" t="str">
        <f>IF($J25&lt;&gt;"",IF($AI25="0-",AU25,IF($AI25="+0",BA25,IF($AI25="+-",BG25,AO25))),"")</f>
        <v/>
      </c>
      <c r="O25" s="286" t="str">
        <f>IF($R26="","",ROUNDDOWN($AG25/12,0))</f>
        <v/>
      </c>
      <c r="P25" s="250" t="str">
        <f>IF($R26="","",ROUNDDOWN(MOD($AG25,12),0))</f>
        <v/>
      </c>
      <c r="Q25" s="297" t="str">
        <f>IF($R26="","", IF( (MOD($AG25,12)-$P25)&gt;=0.5,"半",0))</f>
        <v/>
      </c>
      <c r="R25" s="101"/>
      <c r="S25" s="263" t="str">
        <f>IF($R26="","",ROUNDDOWN($AG25*($R25/$R26)/12,0))</f>
        <v/>
      </c>
      <c r="T25" s="250" t="str">
        <f>IF($R26="","",ROUNDDOWN(MOD($AG25*($R25/$R26),12),0))</f>
        <v/>
      </c>
      <c r="U25" s="252" t="str">
        <f>IF(R26="","",IF( (MOD($AG25*($R25/$R26),12)-$T25)&gt;=0.5,"半",0) )</f>
        <v/>
      </c>
      <c r="V25"/>
      <c r="Z25" s="45"/>
      <c r="AA25" s="45"/>
      <c r="AB25" s="45"/>
      <c r="AC25" s="118"/>
      <c r="AE25" s="292"/>
      <c r="AF25" s="294"/>
      <c r="AG25" s="296">
        <f>IF(OR($AE25&lt;&gt;$AE27,$AE27=""), SUMIF($AE$13:$AE$188,$AE25,$AH$13:$AH$188),"" )</f>
        <v>0</v>
      </c>
      <c r="AH25" s="282" t="e">
        <f>IF(AF25=2,0,L25*12+M25+COUNTIF(N25:N25,"半")*0.5)</f>
        <v>#VALUE!</v>
      </c>
      <c r="AI25" s="283"/>
      <c r="AJ25" s="289" t="str">
        <f>IF(AI25&lt;&gt;"",VLOOKUP(AI25,$AK$13:$AL$16,2),"")</f>
        <v/>
      </c>
      <c r="AK25"/>
      <c r="AL25"/>
      <c r="AM25" s="39">
        <f>IF(AQ25&gt;=12,DATEDIF(BN25,BQ25,"y")+1,DATEDIF(BN25,BQ25,"y"))</f>
        <v>0</v>
      </c>
      <c r="AN25" s="39">
        <f>IF(AQ25&gt;=12,AQ25-12,AQ25)</f>
        <v>0</v>
      </c>
      <c r="AO25" s="40" t="str">
        <f>IF(AR25&lt;=15,"半",0)</f>
        <v>半</v>
      </c>
      <c r="AP25" s="36">
        <f>DATEDIF(BN25,BQ25,"y")</f>
        <v>0</v>
      </c>
      <c r="AQ25" s="37">
        <f>IF(AR25&gt;=16,DATEDIF(BN25,BQ25,"ym")+1,DATEDIF(BN25,BQ25,"ym"))</f>
        <v>0</v>
      </c>
      <c r="AR25" s="38">
        <f>DATEDIF(BN25,BQ25,"md")</f>
        <v>14</v>
      </c>
      <c r="AS25" s="39" t="e">
        <f>IF(AW25&gt;=12,DATEDIF(BN25,BR25,"y")+1,DATEDIF(BN25,BR25,"y"))</f>
        <v>#NUM!</v>
      </c>
      <c r="AT25" s="39" t="e">
        <f>IF(AW25&gt;=12,AW25-12,AW25)</f>
        <v>#NUM!</v>
      </c>
      <c r="AU25" s="40" t="e">
        <f>IF(AX25&lt;=15,"半",0)</f>
        <v>#NUM!</v>
      </c>
      <c r="AV25" s="36" t="e">
        <f>DATEDIF(BN25,BR25,"y")</f>
        <v>#NUM!</v>
      </c>
      <c r="AW25" s="37" t="e">
        <f>IF(AX25&gt;=16,DATEDIF(BN25,BR25,"ym")+1,DATEDIF(BN25,BR25,"ym"))</f>
        <v>#NUM!</v>
      </c>
      <c r="AX25" s="38" t="e">
        <f>DATEDIF(BN25,BR25,"md")</f>
        <v>#NUM!</v>
      </c>
      <c r="AY25" s="39" t="e">
        <f>IF(BC25&gt;=12,DATEDIF(BO25,BQ25,"y")+1,DATEDIF(BO25,BQ25,"y"))</f>
        <v>#NUM!</v>
      </c>
      <c r="AZ25" s="39" t="e">
        <f>IF(BC25&gt;=12,BC25-12,BC25)</f>
        <v>#NUM!</v>
      </c>
      <c r="BA25" s="40" t="e">
        <f>IF(BD25&lt;=15,"半",0)</f>
        <v>#NUM!</v>
      </c>
      <c r="BB25" s="36" t="e">
        <f>DATEDIF(BO25,BQ25,"y")</f>
        <v>#NUM!</v>
      </c>
      <c r="BC25" s="37" t="e">
        <f>IF(BD25&gt;=16,DATEDIF(BO25,BQ25,"ym")+1,DATEDIF(BO25,BQ25,"ym"))</f>
        <v>#NUM!</v>
      </c>
      <c r="BD25" s="37" t="e">
        <f>DATEDIF(BO25,BQ25,"md")</f>
        <v>#NUM!</v>
      </c>
      <c r="BE25" s="39" t="e">
        <f>IF(BI25&gt;=12,DATEDIF(BO25,BR25,"y")+1,DATEDIF(BO25,BR25,"y"))</f>
        <v>#NUM!</v>
      </c>
      <c r="BF25" s="39" t="e">
        <f>IF(BI25&gt;=12,BI25-12,BI25)</f>
        <v>#NUM!</v>
      </c>
      <c r="BG25" s="40" t="e">
        <f>IF(BJ25&lt;=15,"半",0)</f>
        <v>#NUM!</v>
      </c>
      <c r="BH25" s="36" t="e">
        <f>DATEDIF(BO25,BR25,"y")</f>
        <v>#NUM!</v>
      </c>
      <c r="BI25" s="37" t="e">
        <f>IF(BJ25&gt;=16,DATEDIF(BO25,BR25,"ym")+1,DATEDIF(BO25,BR25,"ym"))</f>
        <v>#NUM!</v>
      </c>
      <c r="BJ25" s="38" t="e">
        <f>DATEDIF(BO25,BR25,"md")</f>
        <v>#NUM!</v>
      </c>
      <c r="BK25" s="37"/>
      <c r="BL25" s="44">
        <f>IF(J26="現在",$AJ$6,J26)</f>
        <v>0</v>
      </c>
      <c r="BM25" s="37">
        <v>2</v>
      </c>
      <c r="BN25" s="46">
        <f>IF(DAY(J25)&lt;=15,J25-DAY(J25)+1,J25-DAY(J25)+16)</f>
        <v>1</v>
      </c>
      <c r="BO25" s="46">
        <f>IF(DAY(BN25)=1,BN25+15,BX25)</f>
        <v>16</v>
      </c>
      <c r="BP25" s="47"/>
      <c r="BQ25" s="115">
        <f>IF(CG25&gt;=16,CE25,IF(J26="現在",$AJ$6-CG25+15,J26-CG25+15))</f>
        <v>15</v>
      </c>
      <c r="BR25" s="48">
        <f>IF(DAY(BQ25)=15,BQ25-DAY(BQ25),BQ25-DAY(BQ25)+15)</f>
        <v>0</v>
      </c>
      <c r="BS25" s="47"/>
      <c r="BT25" s="47"/>
      <c r="BU25" s="45">
        <f>YEAR(J25)</f>
        <v>1900</v>
      </c>
      <c r="BV25" s="49">
        <f>MONTH(J25)+1</f>
        <v>2</v>
      </c>
      <c r="BW25" s="50" t="str">
        <f>CONCATENATE(BU25,"/",BV25,"/",1)</f>
        <v>1900/2/1</v>
      </c>
      <c r="BX25" s="50">
        <f>BW25+1-1</f>
        <v>32</v>
      </c>
      <c r="BY25" s="50">
        <f>BW25-1</f>
        <v>31</v>
      </c>
      <c r="BZ25" s="45">
        <f>DAY(BY25)</f>
        <v>31</v>
      </c>
      <c r="CA25" s="45">
        <f>DAY(J25)</f>
        <v>0</v>
      </c>
      <c r="CB25" s="45">
        <f>YEAR(BL25)</f>
        <v>1900</v>
      </c>
      <c r="CC25" s="49">
        <f>IF(MONTH(BL25)=12,MONTH(BL25)-12+1,MONTH(BL25)+1)</f>
        <v>2</v>
      </c>
      <c r="CD25" s="50" t="str">
        <f>IF(CC25=1,CONCATENATE(CB25+1,"/",CC25,"/",1),CONCATENATE(CB25,"/",CC25,"/",1))</f>
        <v>1900/2/1</v>
      </c>
      <c r="CE25" s="50">
        <f>CD25-1</f>
        <v>31</v>
      </c>
      <c r="CF25" s="45">
        <f>DAY(CE25)</f>
        <v>31</v>
      </c>
      <c r="CG25" s="45">
        <f>DAY(BL25)</f>
        <v>0</v>
      </c>
    </row>
    <row r="26" spans="1:85" ht="12.75" customHeight="1">
      <c r="A26" s="305"/>
      <c r="B26" s="299"/>
      <c r="C26" s="300"/>
      <c r="D26" s="300"/>
      <c r="E26" s="300"/>
      <c r="F26" s="300"/>
      <c r="G26" s="301"/>
      <c r="H26" s="2" t="s">
        <v>21</v>
      </c>
      <c r="I26" s="2"/>
      <c r="J26" s="290"/>
      <c r="K26" s="291"/>
      <c r="L26" s="285"/>
      <c r="M26" s="251"/>
      <c r="N26" s="285"/>
      <c r="O26" s="287"/>
      <c r="P26" s="251"/>
      <c r="Q26" s="298"/>
      <c r="R26" s="102"/>
      <c r="S26" s="264"/>
      <c r="T26" s="251"/>
      <c r="U26" s="253"/>
      <c r="V26"/>
      <c r="Z26" s="45"/>
      <c r="AA26" s="45"/>
      <c r="AB26" s="45"/>
      <c r="AC26" s="118"/>
      <c r="AE26" s="292"/>
      <c r="AF26" s="294"/>
      <c r="AG26" s="296"/>
      <c r="AH26" s="282"/>
      <c r="AI26" s="284"/>
      <c r="AJ26" s="191"/>
      <c r="AK26"/>
      <c r="AL26"/>
      <c r="AM26" s="39"/>
      <c r="AN26" s="39"/>
      <c r="AO26" s="40"/>
      <c r="AP26" s="36"/>
      <c r="AQ26" s="37"/>
      <c r="AR26" s="38"/>
      <c r="AS26" s="39"/>
      <c r="AT26" s="39"/>
      <c r="AU26" s="40"/>
      <c r="AV26" s="36"/>
      <c r="AW26" s="37"/>
      <c r="AX26" s="38"/>
      <c r="AY26" s="39"/>
      <c r="AZ26" s="39"/>
      <c r="BA26" s="40"/>
      <c r="BB26" s="36"/>
      <c r="BC26" s="37"/>
      <c r="BD26" s="37"/>
      <c r="BE26" s="39"/>
      <c r="BF26" s="39"/>
      <c r="BG26" s="40"/>
      <c r="BH26" s="36"/>
      <c r="BI26" s="37"/>
      <c r="BJ26" s="38"/>
      <c r="BK26" s="37"/>
      <c r="BL26" s="44"/>
      <c r="BM26" s="37"/>
      <c r="BN26" s="46"/>
      <c r="BO26" s="46"/>
      <c r="BP26" s="47"/>
      <c r="BQ26" s="48"/>
      <c r="BR26" s="48"/>
      <c r="BS26" s="47"/>
      <c r="BT26" s="47"/>
      <c r="BV26" s="49"/>
      <c r="BW26" s="50"/>
      <c r="BX26" s="50"/>
      <c r="BY26" s="50"/>
      <c r="CC26" s="49"/>
      <c r="CD26" s="50"/>
      <c r="CE26" s="50"/>
    </row>
    <row r="27" spans="1:85" ht="12.75" customHeight="1">
      <c r="A27" s="265"/>
      <c r="B27" s="267"/>
      <c r="C27" s="268"/>
      <c r="D27" s="268"/>
      <c r="E27" s="268"/>
      <c r="F27" s="268"/>
      <c r="G27" s="269"/>
      <c r="H27" s="1" t="s">
        <v>20</v>
      </c>
      <c r="I27" s="7"/>
      <c r="J27" s="302"/>
      <c r="K27" s="303"/>
      <c r="L27" s="259" t="str">
        <f>IF($J27&lt;&gt;"",IF($AI27="0-",AS27,IF($AI27="+0",AY27,IF($AI27="+-",BE27,AM27))),"")</f>
        <v/>
      </c>
      <c r="M27" s="250" t="str">
        <f>IF($J27&lt;&gt;"",IF($AI27="0-",AT27,IF($AI27="+0",AZ27,IF($AI27="+-",BF27,AN27))),"")</f>
        <v/>
      </c>
      <c r="N27" s="259" t="str">
        <f>IF($J27&lt;&gt;"",IF($AI27="0-",AU27,IF($AI27="+0",BA27,IF($AI27="+-",BG27,AO27))),"")</f>
        <v/>
      </c>
      <c r="O27" s="286" t="str">
        <f>IF($R28="","",ROUNDDOWN($AG27/12,0))</f>
        <v/>
      </c>
      <c r="P27" s="250" t="str">
        <f>IF($R28="","",ROUNDDOWN(MOD($AG27,12),0))</f>
        <v/>
      </c>
      <c r="Q27" s="297" t="str">
        <f>IF($R28="","", IF( (MOD($AG27,12)-$P27)&gt;=0.5,"半",0))</f>
        <v/>
      </c>
      <c r="R27" s="101"/>
      <c r="S27" s="263" t="str">
        <f>IF($R28="","",ROUNDDOWN($AG27*($R27/$R28)/12,0))</f>
        <v/>
      </c>
      <c r="T27" s="250" t="str">
        <f>IF($R28="","",ROUNDDOWN(MOD($AG27*($R27/$R28),12),0))</f>
        <v/>
      </c>
      <c r="U27" s="252" t="str">
        <f>IF(R28="","",IF( (MOD($AG27*($R27/$R28),12)-$T27)&gt;=0.5,"半",0) )</f>
        <v/>
      </c>
      <c r="V27"/>
      <c r="Z27" s="45"/>
      <c r="AA27" s="45"/>
      <c r="AB27" s="45"/>
      <c r="AC27" s="118"/>
      <c r="AE27" s="292"/>
      <c r="AF27" s="294"/>
      <c r="AG27" s="296">
        <f>IF(OR($AE27&lt;&gt;$AE29,$AE29=""), SUMIF($AE$13:$AE$188,$AE27,$AH$13:$AH$188),"" )</f>
        <v>0</v>
      </c>
      <c r="AH27" s="282" t="e">
        <f>IF(AF27=2,0,L27*12+M27+COUNTIF(N27:N27,"半")*0.5)</f>
        <v>#VALUE!</v>
      </c>
      <c r="AI27" s="283"/>
      <c r="AJ27" s="289" t="str">
        <f>IF(AI27&lt;&gt;"",VLOOKUP(AI27,$AK$13:$AL$16,2),"")</f>
        <v/>
      </c>
      <c r="AK27"/>
      <c r="AL27"/>
      <c r="AM27" s="39">
        <f>IF(AQ27&gt;=12,DATEDIF(BN27,BQ27,"y")+1,DATEDIF(BN27,BQ27,"y"))</f>
        <v>0</v>
      </c>
      <c r="AN27" s="39">
        <f>IF(AQ27&gt;=12,AQ27-12,AQ27)</f>
        <v>0</v>
      </c>
      <c r="AO27" s="40" t="str">
        <f>IF(AR27&lt;=15,"半",0)</f>
        <v>半</v>
      </c>
      <c r="AP27" s="53">
        <f>DATEDIF(BN27,BQ27,"y")</f>
        <v>0</v>
      </c>
      <c r="AQ27" s="54">
        <f>IF(AR27&gt;=16,DATEDIF(BN27,BQ27,"ym")+1,DATEDIF(BN27,BQ27,"ym"))</f>
        <v>0</v>
      </c>
      <c r="AR27" s="55">
        <f>DATEDIF(BN27,BQ27,"md")</f>
        <v>14</v>
      </c>
      <c r="AS27" s="39" t="e">
        <f>IF(AW27&gt;=12,DATEDIF(BN27,BR27,"y")+1,DATEDIF(BN27,BR27,"y"))</f>
        <v>#NUM!</v>
      </c>
      <c r="AT27" s="39" t="e">
        <f>IF(AW27&gt;=12,AW27-12,AW27)</f>
        <v>#NUM!</v>
      </c>
      <c r="AU27" s="40" t="e">
        <f>IF(AX27&lt;=15,"半",0)</f>
        <v>#NUM!</v>
      </c>
      <c r="AV27" s="53" t="e">
        <f>DATEDIF(BN27,BR27,"y")</f>
        <v>#NUM!</v>
      </c>
      <c r="AW27" s="54" t="e">
        <f>IF(AX27&gt;=16,DATEDIF(BN27,BR27,"ym")+1,DATEDIF(BN27,BR27,"ym"))</f>
        <v>#NUM!</v>
      </c>
      <c r="AX27" s="55" t="e">
        <f>DATEDIF(BN27,BR27,"md")</f>
        <v>#NUM!</v>
      </c>
      <c r="AY27" s="39" t="e">
        <f>IF(BC27&gt;=12,DATEDIF(BO27,BQ27,"y")+1,DATEDIF(BO27,BQ27,"y"))</f>
        <v>#NUM!</v>
      </c>
      <c r="AZ27" s="39" t="e">
        <f>IF(BC27&gt;=12,BC27-12,BC27)</f>
        <v>#NUM!</v>
      </c>
      <c r="BA27" s="40" t="e">
        <f>IF(BD27&lt;=15,"半",0)</f>
        <v>#NUM!</v>
      </c>
      <c r="BB27" s="53" t="e">
        <f>DATEDIF(BO27,BQ27,"y")</f>
        <v>#NUM!</v>
      </c>
      <c r="BC27" s="54" t="e">
        <f>IF(BD27&gt;=16,DATEDIF(BO27,BQ27,"ym")+1,DATEDIF(BO27,BQ27,"ym"))</f>
        <v>#NUM!</v>
      </c>
      <c r="BD27" s="54" t="e">
        <f>DATEDIF(BO27,BQ27,"md")</f>
        <v>#NUM!</v>
      </c>
      <c r="BE27" s="39" t="e">
        <f>IF(BI27&gt;=12,DATEDIF(BO27,BR27,"y")+1,DATEDIF(BO27,BR27,"y"))</f>
        <v>#NUM!</v>
      </c>
      <c r="BF27" s="39" t="e">
        <f>IF(BI27&gt;=12,BI27-12,BI27)</f>
        <v>#NUM!</v>
      </c>
      <c r="BG27" s="40" t="e">
        <f>IF(BJ27&lt;=15,"半",0)</f>
        <v>#NUM!</v>
      </c>
      <c r="BH27" s="53" t="e">
        <f>DATEDIF(BO27,BR27,"y")</f>
        <v>#NUM!</v>
      </c>
      <c r="BI27" s="54" t="e">
        <f>IF(BJ27&gt;=16,DATEDIF(BO27,BR27,"ym")+1,DATEDIF(BO27,BR27,"ym"))</f>
        <v>#NUM!</v>
      </c>
      <c r="BJ27" s="55" t="e">
        <f>DATEDIF(BO27,BR27,"md")</f>
        <v>#NUM!</v>
      </c>
      <c r="BK27" s="37"/>
      <c r="BL27" s="44">
        <f>IF(J28="現在",$AJ$6,J28)</f>
        <v>0</v>
      </c>
      <c r="BM27" s="37">
        <v>0</v>
      </c>
      <c r="BN27" s="46">
        <f>IF(DAY(J27)&lt;=15,J27-DAY(J27)+1,J27-DAY(J27)+16)</f>
        <v>1</v>
      </c>
      <c r="BO27" s="46">
        <f>IF(DAY(BN27)=1,BN27+15,BX27)</f>
        <v>16</v>
      </c>
      <c r="BP27" s="47"/>
      <c r="BQ27" s="115">
        <f>IF(CG27&gt;=16,CE27,IF(J28="現在",$AJ$6-CG27+15,J28-CG27+15))</f>
        <v>15</v>
      </c>
      <c r="BR27" s="48">
        <f>IF(DAY(BQ27)=15,BQ27-DAY(BQ27),BQ27-DAY(BQ27)+15)</f>
        <v>0</v>
      </c>
      <c r="BS27" s="47"/>
      <c r="BT27" s="47"/>
      <c r="BU27" s="45">
        <f>YEAR(J27)</f>
        <v>1900</v>
      </c>
      <c r="BV27" s="49">
        <f>MONTH(J27)+1</f>
        <v>2</v>
      </c>
      <c r="BW27" s="50" t="str">
        <f>CONCATENATE(BU27,"/",BV27,"/",1)</f>
        <v>1900/2/1</v>
      </c>
      <c r="BX27" s="50">
        <f>BW27+1-1</f>
        <v>32</v>
      </c>
      <c r="BY27" s="50">
        <f>BW27-1</f>
        <v>31</v>
      </c>
      <c r="BZ27" s="45">
        <f>DAY(BY27)</f>
        <v>31</v>
      </c>
      <c r="CA27" s="45">
        <f>DAY(J27)</f>
        <v>0</v>
      </c>
      <c r="CB27" s="45">
        <f>YEAR(BL27)</f>
        <v>1900</v>
      </c>
      <c r="CC27" s="49">
        <f>IF(MONTH(BL27)=12,MONTH(BL27)-12+1,MONTH(BL27)+1)</f>
        <v>2</v>
      </c>
      <c r="CD27" s="50" t="str">
        <f>IF(CC27=1,CONCATENATE(CB27+1,"/",CC27,"/",1),CONCATENATE(CB27,"/",CC27,"/",1))</f>
        <v>1900/2/1</v>
      </c>
      <c r="CE27" s="50">
        <f>CD27-1</f>
        <v>31</v>
      </c>
      <c r="CF27" s="45">
        <f>DAY(CE27)</f>
        <v>31</v>
      </c>
      <c r="CG27" s="45">
        <f>DAY(BL27)</f>
        <v>0</v>
      </c>
    </row>
    <row r="28" spans="1:85" ht="12.75" customHeight="1">
      <c r="A28" s="305"/>
      <c r="B28" s="299"/>
      <c r="C28" s="300"/>
      <c r="D28" s="300"/>
      <c r="E28" s="300"/>
      <c r="F28" s="300"/>
      <c r="G28" s="301"/>
      <c r="H28" s="2" t="s">
        <v>21</v>
      </c>
      <c r="I28" s="2"/>
      <c r="J28" s="290"/>
      <c r="K28" s="291"/>
      <c r="L28" s="285"/>
      <c r="M28" s="251"/>
      <c r="N28" s="285"/>
      <c r="O28" s="287"/>
      <c r="P28" s="251"/>
      <c r="Q28" s="298"/>
      <c r="R28" s="102"/>
      <c r="S28" s="264"/>
      <c r="T28" s="251"/>
      <c r="U28" s="253"/>
      <c r="V28"/>
      <c r="Z28" s="45"/>
      <c r="AA28" s="45"/>
      <c r="AB28" s="45"/>
      <c r="AC28" s="118"/>
      <c r="AE28" s="292"/>
      <c r="AF28" s="294"/>
      <c r="AG28" s="296"/>
      <c r="AH28" s="282"/>
      <c r="AI28" s="284"/>
      <c r="AJ28" s="191"/>
      <c r="AK28"/>
      <c r="AL28"/>
      <c r="AM28" s="39"/>
      <c r="AN28" s="39"/>
      <c r="AO28" s="40"/>
      <c r="AP28" s="36"/>
      <c r="AQ28" s="37"/>
      <c r="AR28" s="38"/>
      <c r="AS28" s="39"/>
      <c r="AT28" s="39"/>
      <c r="AU28" s="40"/>
      <c r="AV28" s="36"/>
      <c r="AW28" s="37"/>
      <c r="AX28" s="38"/>
      <c r="AY28" s="39"/>
      <c r="AZ28" s="39"/>
      <c r="BA28" s="40"/>
      <c r="BB28" s="36"/>
      <c r="BC28" s="37"/>
      <c r="BD28" s="37"/>
      <c r="BE28" s="39"/>
      <c r="BF28" s="39"/>
      <c r="BG28" s="40"/>
      <c r="BH28" s="36"/>
      <c r="BI28" s="37"/>
      <c r="BJ28" s="38"/>
      <c r="BK28" s="37"/>
      <c r="BL28" s="44"/>
      <c r="BM28" s="37"/>
      <c r="BN28" s="46"/>
      <c r="BO28" s="46"/>
      <c r="BP28" s="47"/>
      <c r="BQ28" s="48"/>
      <c r="BR28" s="48"/>
      <c r="BS28" s="47"/>
      <c r="BT28" s="47"/>
      <c r="BV28" s="49"/>
      <c r="BW28" s="50"/>
      <c r="BX28" s="50"/>
      <c r="BY28" s="50"/>
      <c r="CC28" s="49"/>
      <c r="CD28" s="50"/>
      <c r="CE28" s="50"/>
    </row>
    <row r="29" spans="1:85" ht="12.75" customHeight="1">
      <c r="A29" s="265"/>
      <c r="B29" s="267"/>
      <c r="C29" s="268"/>
      <c r="D29" s="268"/>
      <c r="E29" s="268"/>
      <c r="F29" s="268"/>
      <c r="G29" s="269"/>
      <c r="H29" s="1" t="s">
        <v>20</v>
      </c>
      <c r="I29" s="7"/>
      <c r="J29" s="302"/>
      <c r="K29" s="303"/>
      <c r="L29" s="263" t="str">
        <f>IF($J29&lt;&gt;"",IF($AI29="0-",AS29,IF($AI29="+0",AY29,IF($AI29="+-",BE29,AM29))),"")</f>
        <v/>
      </c>
      <c r="M29" s="250" t="str">
        <f>IF($J29&lt;&gt;"",IF($AI29="0-",AT29,IF($AI29="+0",AZ29,IF($AI29="+-",BF29,AN29))),"")</f>
        <v/>
      </c>
      <c r="N29" s="252" t="str">
        <f>IF($J29&lt;&gt;"",IF($AI29="0-",AU29,IF($AI29="+0",BA29,IF($AI29="+-",BG29,AO29))),"")</f>
        <v/>
      </c>
      <c r="O29" s="286" t="str">
        <f>IF($R30="","",ROUNDDOWN($AG29/12,0))</f>
        <v/>
      </c>
      <c r="P29" s="250" t="str">
        <f>IF($R30="","",ROUNDDOWN(MOD($AG29,12),0))</f>
        <v/>
      </c>
      <c r="Q29" s="297" t="str">
        <f>IF($R30="","", IF( (MOD($AG29,12)-$P29)&gt;=0.5,"半",0))</f>
        <v/>
      </c>
      <c r="R29" s="101"/>
      <c r="S29" s="263" t="str">
        <f>IF($R30="","",ROUNDDOWN($AG29*($R29/$R30)/12,0))</f>
        <v/>
      </c>
      <c r="T29" s="250" t="str">
        <f>IF($R30="","",ROUNDDOWN(MOD($AG29*($R29/$R30),12),0))</f>
        <v/>
      </c>
      <c r="U29" s="252" t="str">
        <f>IF(R30="","",IF( (MOD($AG29*($R29/$R30),12)-$T29)&gt;=0.5,"半",0) )</f>
        <v/>
      </c>
      <c r="V29"/>
      <c r="Z29" s="45"/>
      <c r="AA29" s="45"/>
      <c r="AB29" s="45"/>
      <c r="AC29" s="118"/>
      <c r="AE29" s="292"/>
      <c r="AF29" s="294"/>
      <c r="AG29" s="296">
        <f>IF(OR($AE29&lt;&gt;$AE31,$AE31=""), SUMIF($AE$13:$AE$188,$AE29,$AH$13:$AH$188),"" )</f>
        <v>0</v>
      </c>
      <c r="AH29" s="282" t="e">
        <f>IF(AF29=2,0,L29*12+M29+COUNTIF(N29:N29,"半")*0.5)</f>
        <v>#VALUE!</v>
      </c>
      <c r="AI29" s="283"/>
      <c r="AJ29" s="289" t="str">
        <f>IF(AI29&lt;&gt;"",VLOOKUP(AI29,$AK$13:$AL$16,2),"")</f>
        <v/>
      </c>
      <c r="AK29"/>
      <c r="AL29"/>
      <c r="AM29" s="39">
        <f>IF(AQ29&gt;=12,DATEDIF(BN29,BQ29,"y")+1,DATEDIF(BN29,BQ29,"y"))</f>
        <v>0</v>
      </c>
      <c r="AN29" s="39">
        <f>IF(AQ29&gt;=12,AQ29-12,AQ29)</f>
        <v>0</v>
      </c>
      <c r="AO29" s="40" t="str">
        <f>IF(AR29&lt;=15,"半",0)</f>
        <v>半</v>
      </c>
      <c r="AP29" s="36">
        <f>DATEDIF(BN29,BQ29,"y")</f>
        <v>0</v>
      </c>
      <c r="AQ29" s="37">
        <f>IF(AR29&gt;=16,DATEDIF(BN29,BQ29,"ym")+1,DATEDIF(BN29,BQ29,"ym"))</f>
        <v>0</v>
      </c>
      <c r="AR29" s="38">
        <f>DATEDIF(BN29,BQ29,"md")</f>
        <v>14</v>
      </c>
      <c r="AS29" s="39" t="e">
        <f>IF(AW29&gt;=12,DATEDIF(BN29,BR29,"y")+1,DATEDIF(BN29,BR29,"y"))</f>
        <v>#NUM!</v>
      </c>
      <c r="AT29" s="39" t="e">
        <f>IF(AW29&gt;=12,AW29-12,AW29)</f>
        <v>#NUM!</v>
      </c>
      <c r="AU29" s="40" t="e">
        <f>IF(AX29&lt;=15,"半",0)</f>
        <v>#NUM!</v>
      </c>
      <c r="AV29" s="36" t="e">
        <f>DATEDIF(BN29,BR29,"y")</f>
        <v>#NUM!</v>
      </c>
      <c r="AW29" s="37" t="e">
        <f>IF(AX29&gt;=16,DATEDIF(BN29,BR29,"ym")+1,DATEDIF(BN29,BR29,"ym"))</f>
        <v>#NUM!</v>
      </c>
      <c r="AX29" s="38" t="e">
        <f>DATEDIF(BN29,BR29,"md")</f>
        <v>#NUM!</v>
      </c>
      <c r="AY29" s="39" t="e">
        <f>IF(BC29&gt;=12,DATEDIF(BO29,BQ29,"y")+1,DATEDIF(BO29,BQ29,"y"))</f>
        <v>#NUM!</v>
      </c>
      <c r="AZ29" s="39" t="e">
        <f>IF(BC29&gt;=12,BC29-12,BC29)</f>
        <v>#NUM!</v>
      </c>
      <c r="BA29" s="40" t="e">
        <f>IF(BD29&lt;=15,"半",0)</f>
        <v>#NUM!</v>
      </c>
      <c r="BB29" s="36" t="e">
        <f>DATEDIF(BO29,BQ29,"y")</f>
        <v>#NUM!</v>
      </c>
      <c r="BC29" s="37" t="e">
        <f>IF(BD29&gt;=16,DATEDIF(BO29,BQ29,"ym")+1,DATEDIF(BO29,BQ29,"ym"))</f>
        <v>#NUM!</v>
      </c>
      <c r="BD29" s="37" t="e">
        <f>DATEDIF(BO29,BQ29,"md")</f>
        <v>#NUM!</v>
      </c>
      <c r="BE29" s="39" t="e">
        <f>IF(BI29&gt;=12,DATEDIF(BO29,BR29,"y")+1,DATEDIF(BO29,BR29,"y"))</f>
        <v>#NUM!</v>
      </c>
      <c r="BF29" s="39" t="e">
        <f>IF(BI29&gt;=12,BI29-12,BI29)</f>
        <v>#NUM!</v>
      </c>
      <c r="BG29" s="40" t="e">
        <f>IF(BJ29&lt;=15,"半",0)</f>
        <v>#NUM!</v>
      </c>
      <c r="BH29" s="36" t="e">
        <f>DATEDIF(BO29,BR29,"y")</f>
        <v>#NUM!</v>
      </c>
      <c r="BI29" s="37" t="e">
        <f>IF(BJ29&gt;=16,DATEDIF(BO29,BR29,"ym")+1,DATEDIF(BO29,BR29,"ym"))</f>
        <v>#NUM!</v>
      </c>
      <c r="BJ29" s="38" t="e">
        <f>DATEDIF(BO29,BR29,"md")</f>
        <v>#NUM!</v>
      </c>
      <c r="BK29" s="37"/>
      <c r="BL29" s="44">
        <f>IF(J30="現在",$AJ$6,J30)</f>
        <v>0</v>
      </c>
      <c r="BM29" s="37">
        <v>1</v>
      </c>
      <c r="BN29" s="46">
        <f>IF(DAY(J29)&lt;=15,J29-DAY(J29)+1,J29-DAY(J29)+16)</f>
        <v>1</v>
      </c>
      <c r="BO29" s="46">
        <f>IF(DAY(BN29)=1,BN29+15,BX29)</f>
        <v>16</v>
      </c>
      <c r="BP29" s="47"/>
      <c r="BQ29" s="115">
        <f>IF(CG29&gt;=16,CE29,IF(J30="現在",$AJ$6-CG29+15,J30-CG29+15))</f>
        <v>15</v>
      </c>
      <c r="BR29" s="48">
        <f>IF(DAY(BQ29)=15,BQ29-DAY(BQ29),BQ29-DAY(BQ29)+15)</f>
        <v>0</v>
      </c>
      <c r="BS29" s="47"/>
      <c r="BT29" s="47"/>
      <c r="BU29" s="45">
        <f>YEAR(J29)</f>
        <v>1900</v>
      </c>
      <c r="BV29" s="49">
        <f>MONTH(J29)+1</f>
        <v>2</v>
      </c>
      <c r="BW29" s="50" t="str">
        <f>CONCATENATE(BU29,"/",BV29,"/",1)</f>
        <v>1900/2/1</v>
      </c>
      <c r="BX29" s="50">
        <f>BW29+1-1</f>
        <v>32</v>
      </c>
      <c r="BY29" s="50">
        <f>BW29-1</f>
        <v>31</v>
      </c>
      <c r="BZ29" s="45">
        <f>DAY(BY29)</f>
        <v>31</v>
      </c>
      <c r="CA29" s="45">
        <f>DAY(J29)</f>
        <v>0</v>
      </c>
      <c r="CB29" s="45">
        <f>YEAR(BL29)</f>
        <v>1900</v>
      </c>
      <c r="CC29" s="49">
        <f>IF(MONTH(BL29)=12,MONTH(BL29)-12+1,MONTH(BL29)+1)</f>
        <v>2</v>
      </c>
      <c r="CD29" s="50" t="str">
        <f>IF(CC29=1,CONCATENATE(CB29+1,"/",CC29,"/",1),CONCATENATE(CB29,"/",CC29,"/",1))</f>
        <v>1900/2/1</v>
      </c>
      <c r="CE29" s="50">
        <f>CD29-1</f>
        <v>31</v>
      </c>
      <c r="CF29" s="45">
        <f>DAY(CE29)</f>
        <v>31</v>
      </c>
      <c r="CG29" s="45">
        <f>DAY(BL29)</f>
        <v>0</v>
      </c>
    </row>
    <row r="30" spans="1:85" ht="12.75" customHeight="1">
      <c r="A30" s="305"/>
      <c r="B30" s="299"/>
      <c r="C30" s="300"/>
      <c r="D30" s="300"/>
      <c r="E30" s="300"/>
      <c r="F30" s="300"/>
      <c r="G30" s="301"/>
      <c r="H30" s="2" t="s">
        <v>21</v>
      </c>
      <c r="I30" s="2"/>
      <c r="J30" s="290"/>
      <c r="K30" s="291"/>
      <c r="L30" s="264"/>
      <c r="M30" s="251"/>
      <c r="N30" s="253"/>
      <c r="O30" s="287"/>
      <c r="P30" s="251"/>
      <c r="Q30" s="298"/>
      <c r="R30" s="102"/>
      <c r="S30" s="264"/>
      <c r="T30" s="251"/>
      <c r="U30" s="253"/>
      <c r="V30"/>
      <c r="Z30" s="45"/>
      <c r="AA30" s="45"/>
      <c r="AB30" s="45"/>
      <c r="AC30" s="118"/>
      <c r="AE30" s="292"/>
      <c r="AF30" s="294"/>
      <c r="AG30" s="296"/>
      <c r="AH30" s="282"/>
      <c r="AI30" s="284"/>
      <c r="AJ30" s="191"/>
      <c r="AK30"/>
      <c r="AL30"/>
      <c r="AM30" s="39"/>
      <c r="AN30" s="39"/>
      <c r="AO30" s="40"/>
      <c r="AP30" s="36"/>
      <c r="AQ30" s="37"/>
      <c r="AR30" s="38"/>
      <c r="AS30" s="39"/>
      <c r="AT30" s="39"/>
      <c r="AU30" s="40"/>
      <c r="AV30" s="36"/>
      <c r="AW30" s="37"/>
      <c r="AX30" s="38"/>
      <c r="AY30" s="39"/>
      <c r="AZ30" s="39"/>
      <c r="BA30" s="40"/>
      <c r="BB30" s="36"/>
      <c r="BC30" s="37"/>
      <c r="BD30" s="37"/>
      <c r="BE30" s="39"/>
      <c r="BF30" s="39"/>
      <c r="BG30" s="40"/>
      <c r="BH30" s="36"/>
      <c r="BI30" s="37"/>
      <c r="BJ30" s="38"/>
      <c r="BK30" s="37"/>
      <c r="BL30" s="44"/>
      <c r="BM30" s="37"/>
      <c r="BN30" s="46"/>
      <c r="BO30" s="46"/>
      <c r="BP30" s="47"/>
      <c r="BQ30" s="48"/>
      <c r="BR30" s="48"/>
      <c r="BS30" s="47"/>
      <c r="BT30" s="47"/>
      <c r="BV30" s="49"/>
      <c r="BW30" s="50"/>
      <c r="BX30" s="50"/>
      <c r="BY30" s="50"/>
      <c r="CC30" s="49"/>
      <c r="CD30" s="50"/>
      <c r="CE30" s="50"/>
    </row>
    <row r="31" spans="1:85" ht="12.75" customHeight="1">
      <c r="A31" s="265"/>
      <c r="B31" s="267"/>
      <c r="C31" s="268"/>
      <c r="D31" s="268"/>
      <c r="E31" s="268"/>
      <c r="F31" s="268"/>
      <c r="G31" s="269"/>
      <c r="H31" s="1" t="s">
        <v>20</v>
      </c>
      <c r="I31" s="7"/>
      <c r="J31" s="302"/>
      <c r="K31" s="303"/>
      <c r="L31" s="263" t="str">
        <f>IF($J31&lt;&gt;"",IF($AI31="0-",AS31,IF($AI31="+0",AY31,IF($AI31="+-",BE31,AM31))),"")</f>
        <v/>
      </c>
      <c r="M31" s="250" t="str">
        <f>IF($J31&lt;&gt;"",IF($AI31="0-",AT31,IF($AI31="+0",AZ31,IF($AI31="+-",BF31,AN31))),"")</f>
        <v/>
      </c>
      <c r="N31" s="252" t="str">
        <f>IF($J31&lt;&gt;"",IF($AI31="0-",AU31,IF($AI31="+0",BA31,IF($AI31="+-",BG31,AO31))),"")</f>
        <v/>
      </c>
      <c r="O31" s="286" t="str">
        <f>IF($R32="","",ROUNDDOWN($AG31/12,0))</f>
        <v/>
      </c>
      <c r="P31" s="250" t="str">
        <f>IF($R32="","",ROUNDDOWN(MOD($AG31,12),0))</f>
        <v/>
      </c>
      <c r="Q31" s="297" t="str">
        <f>IF($R32="","", IF( (MOD($AG31,12)-$P31)&gt;=0.5,"半",0))</f>
        <v/>
      </c>
      <c r="R31" s="101"/>
      <c r="S31" s="263" t="str">
        <f>IF($R32="","",ROUNDDOWN($AG31*($R31/$R32)/12,0))</f>
        <v/>
      </c>
      <c r="T31" s="250" t="str">
        <f>IF($R32="","",ROUNDDOWN(MOD($AG31*($R31/$R32),12),0))</f>
        <v/>
      </c>
      <c r="U31" s="252" t="str">
        <f>IF(R32="","",IF( (MOD($AG31*($R31/$R32),12)-$T31)&gt;=0.5,"半",0) )</f>
        <v/>
      </c>
      <c r="V31"/>
      <c r="Z31" s="45"/>
      <c r="AA31" s="45"/>
      <c r="AB31" s="45"/>
      <c r="AC31" s="118"/>
      <c r="AE31" s="292"/>
      <c r="AF31" s="294"/>
      <c r="AG31" s="296">
        <f>IF(OR($AE31&lt;&gt;$AE33,$AE33=""), SUMIF($AE$13:$AE$188,$AE31,$AH$13:$AH$188),"" )</f>
        <v>0</v>
      </c>
      <c r="AH31" s="282" t="e">
        <f>IF(AF31=2,0,L31*12+M31+COUNTIF(N31:N31,"半")*0.5)</f>
        <v>#VALUE!</v>
      </c>
      <c r="AI31" s="283"/>
      <c r="AJ31" s="289" t="str">
        <f>IF(AI31&lt;&gt;"",VLOOKUP(AI31,$AK$13:$AL$16,2),"")</f>
        <v/>
      </c>
      <c r="AK31"/>
      <c r="AL31"/>
      <c r="AM31" s="39">
        <f>IF(AQ31&gt;=12,DATEDIF(BN31,BQ31,"y")+1,DATEDIF(BN31,BQ31,"y"))</f>
        <v>0</v>
      </c>
      <c r="AN31" s="39">
        <f>IF(AQ31&gt;=12,AQ31-12,AQ31)</f>
        <v>0</v>
      </c>
      <c r="AO31" s="40" t="str">
        <f>IF(AR31&lt;=15,"半",0)</f>
        <v>半</v>
      </c>
      <c r="AP31" s="36">
        <f>DATEDIF(BN31,BQ31,"y")</f>
        <v>0</v>
      </c>
      <c r="AQ31" s="37">
        <f>IF(AR31&gt;=16,DATEDIF(BN31,BQ31,"ym")+1,DATEDIF(BN31,BQ31,"ym"))</f>
        <v>0</v>
      </c>
      <c r="AR31" s="38">
        <f>DATEDIF(BN31,BQ31,"md")</f>
        <v>14</v>
      </c>
      <c r="AS31" s="39" t="e">
        <f>IF(AW31&gt;=12,DATEDIF(BN31,BR31,"y")+1,DATEDIF(BN31,BR31,"y"))</f>
        <v>#NUM!</v>
      </c>
      <c r="AT31" s="39" t="e">
        <f>IF(AW31&gt;=12,AW31-12,AW31)</f>
        <v>#NUM!</v>
      </c>
      <c r="AU31" s="40" t="e">
        <f>IF(AX31&lt;=15,"半",0)</f>
        <v>#NUM!</v>
      </c>
      <c r="AV31" s="36" t="e">
        <f>DATEDIF(BN31,BR31,"y")</f>
        <v>#NUM!</v>
      </c>
      <c r="AW31" s="37" t="e">
        <f>IF(AX31&gt;=16,DATEDIF(BN31,BR31,"ym")+1,DATEDIF(BN31,BR31,"ym"))</f>
        <v>#NUM!</v>
      </c>
      <c r="AX31" s="38" t="e">
        <f>DATEDIF(BN31,BR31,"md")</f>
        <v>#NUM!</v>
      </c>
      <c r="AY31" s="39" t="e">
        <f>IF(BC31&gt;=12,DATEDIF(BO31,BQ31,"y")+1,DATEDIF(BO31,BQ31,"y"))</f>
        <v>#NUM!</v>
      </c>
      <c r="AZ31" s="39" t="e">
        <f>IF(BC31&gt;=12,BC31-12,BC31)</f>
        <v>#NUM!</v>
      </c>
      <c r="BA31" s="40" t="e">
        <f>IF(BD31&lt;=15,"半",0)</f>
        <v>#NUM!</v>
      </c>
      <c r="BB31" s="36" t="e">
        <f>DATEDIF(BO31,BQ31,"y")</f>
        <v>#NUM!</v>
      </c>
      <c r="BC31" s="37" t="e">
        <f>IF(BD31&gt;=16,DATEDIF(BO31,BQ31,"ym")+1,DATEDIF(BO31,BQ31,"ym"))</f>
        <v>#NUM!</v>
      </c>
      <c r="BD31" s="37" t="e">
        <f>DATEDIF(BO31,BQ31,"md")</f>
        <v>#NUM!</v>
      </c>
      <c r="BE31" s="39" t="e">
        <f>IF(BI31&gt;=12,DATEDIF(BO31,BR31,"y")+1,DATEDIF(BO31,BR31,"y"))</f>
        <v>#NUM!</v>
      </c>
      <c r="BF31" s="39" t="e">
        <f>IF(BI31&gt;=12,BI31-12,BI31)</f>
        <v>#NUM!</v>
      </c>
      <c r="BG31" s="40" t="e">
        <f>IF(BJ31&lt;=15,"半",0)</f>
        <v>#NUM!</v>
      </c>
      <c r="BH31" s="36" t="e">
        <f>DATEDIF(BO31,BR31,"y")</f>
        <v>#NUM!</v>
      </c>
      <c r="BI31" s="37" t="e">
        <f>IF(BJ31&gt;=16,DATEDIF(BO31,BR31,"ym")+1,DATEDIF(BO31,BR31,"ym"))</f>
        <v>#NUM!</v>
      </c>
      <c r="BJ31" s="38" t="e">
        <f>DATEDIF(BO31,BR31,"md")</f>
        <v>#NUM!</v>
      </c>
      <c r="BK31" s="37"/>
      <c r="BL31" s="44">
        <f>IF(J32="現在",$AJ$6,J32)</f>
        <v>0</v>
      </c>
      <c r="BM31" s="37">
        <v>2</v>
      </c>
      <c r="BN31" s="46">
        <f>IF(DAY(J31)&lt;=15,J31-DAY(J31)+1,J31-DAY(J31)+16)</f>
        <v>1</v>
      </c>
      <c r="BO31" s="46">
        <f>IF(DAY(BN31)=1,BN31+15,BX31)</f>
        <v>16</v>
      </c>
      <c r="BP31" s="47"/>
      <c r="BQ31" s="115">
        <f>IF(CG31&gt;=16,CE31,IF(J32="現在",$AJ$6-CG31+15,J32-CG31+15))</f>
        <v>15</v>
      </c>
      <c r="BR31" s="48">
        <f>IF(DAY(BQ31)=15,BQ31-DAY(BQ31),BQ31-DAY(BQ31)+15)</f>
        <v>0</v>
      </c>
      <c r="BS31" s="47"/>
      <c r="BT31" s="47"/>
      <c r="BU31" s="45">
        <f>YEAR(J31)</f>
        <v>1900</v>
      </c>
      <c r="BV31" s="49">
        <f>MONTH(J31)+1</f>
        <v>2</v>
      </c>
      <c r="BW31" s="50" t="str">
        <f>CONCATENATE(BU31,"/",BV31,"/",1)</f>
        <v>1900/2/1</v>
      </c>
      <c r="BX31" s="50">
        <f>BW31+1-1</f>
        <v>32</v>
      </c>
      <c r="BY31" s="50">
        <f>BW31-1</f>
        <v>31</v>
      </c>
      <c r="BZ31" s="45">
        <f>DAY(BY31)</f>
        <v>31</v>
      </c>
      <c r="CA31" s="45">
        <f>DAY(J31)</f>
        <v>0</v>
      </c>
      <c r="CB31" s="45">
        <f>YEAR(BL31)</f>
        <v>1900</v>
      </c>
      <c r="CC31" s="49">
        <f>IF(MONTH(BL31)=12,MONTH(BL31)-12+1,MONTH(BL31)+1)</f>
        <v>2</v>
      </c>
      <c r="CD31" s="50" t="str">
        <f>IF(CC31=1,CONCATENATE(CB31+1,"/",CC31,"/",1),CONCATENATE(CB31,"/",CC31,"/",1))</f>
        <v>1900/2/1</v>
      </c>
      <c r="CE31" s="50">
        <f>CD31-1</f>
        <v>31</v>
      </c>
      <c r="CF31" s="45">
        <f>DAY(CE31)</f>
        <v>31</v>
      </c>
      <c r="CG31" s="45">
        <f>DAY(BL31)</f>
        <v>0</v>
      </c>
    </row>
    <row r="32" spans="1:85" ht="12.75" customHeight="1">
      <c r="A32" s="305"/>
      <c r="B32" s="299"/>
      <c r="C32" s="300"/>
      <c r="D32" s="300"/>
      <c r="E32" s="300"/>
      <c r="F32" s="300"/>
      <c r="G32" s="301"/>
      <c r="H32" s="2" t="s">
        <v>21</v>
      </c>
      <c r="I32" s="2"/>
      <c r="J32" s="290"/>
      <c r="K32" s="291"/>
      <c r="L32" s="264"/>
      <c r="M32" s="251"/>
      <c r="N32" s="253"/>
      <c r="O32" s="287"/>
      <c r="P32" s="251"/>
      <c r="Q32" s="298"/>
      <c r="R32" s="102"/>
      <c r="S32" s="264"/>
      <c r="T32" s="251"/>
      <c r="U32" s="253"/>
      <c r="V32"/>
      <c r="Z32" s="45"/>
      <c r="AA32" s="45"/>
      <c r="AB32" s="45"/>
      <c r="AC32" s="118"/>
      <c r="AE32" s="292"/>
      <c r="AF32" s="294"/>
      <c r="AG32" s="296"/>
      <c r="AH32" s="282"/>
      <c r="AI32" s="284"/>
      <c r="AJ32" s="191"/>
      <c r="AK32"/>
      <c r="AL32"/>
      <c r="AM32" s="39"/>
      <c r="AN32" s="39"/>
      <c r="AO32" s="40"/>
      <c r="AP32" s="36"/>
      <c r="AQ32" s="37"/>
      <c r="AR32" s="38"/>
      <c r="AS32" s="39"/>
      <c r="AT32" s="39"/>
      <c r="AU32" s="40"/>
      <c r="AV32" s="36"/>
      <c r="AW32" s="37"/>
      <c r="AX32" s="38"/>
      <c r="AY32" s="39"/>
      <c r="AZ32" s="39"/>
      <c r="BA32" s="40"/>
      <c r="BB32" s="36"/>
      <c r="BC32" s="37"/>
      <c r="BD32" s="37"/>
      <c r="BE32" s="39"/>
      <c r="BF32" s="39"/>
      <c r="BG32" s="40"/>
      <c r="BH32" s="36"/>
      <c r="BI32" s="37"/>
      <c r="BJ32" s="38"/>
      <c r="BK32" s="37"/>
      <c r="BL32" s="44"/>
      <c r="BM32" s="37"/>
      <c r="BN32" s="46"/>
      <c r="BO32" s="46"/>
      <c r="BP32" s="47"/>
      <c r="BQ32" s="48"/>
      <c r="BR32" s="48"/>
      <c r="BS32" s="47"/>
      <c r="BT32" s="47"/>
      <c r="BV32" s="49"/>
      <c r="BW32" s="50"/>
      <c r="BX32" s="50"/>
      <c r="BY32" s="50"/>
      <c r="CC32" s="49"/>
      <c r="CD32" s="50"/>
      <c r="CE32" s="50"/>
    </row>
    <row r="33" spans="1:85" ht="12.75" customHeight="1">
      <c r="A33" s="265"/>
      <c r="B33" s="267"/>
      <c r="C33" s="268"/>
      <c r="D33" s="268"/>
      <c r="E33" s="268"/>
      <c r="F33" s="268"/>
      <c r="G33" s="269"/>
      <c r="H33" s="1" t="s">
        <v>20</v>
      </c>
      <c r="I33" s="7"/>
      <c r="J33" s="302"/>
      <c r="K33" s="303"/>
      <c r="L33" s="263" t="str">
        <f>IF($J33&lt;&gt;"",IF($AI33="0-",AS33,IF($AI33="+0",AY33,IF($AI33="+-",BE33,AM33))),"")</f>
        <v/>
      </c>
      <c r="M33" s="250" t="str">
        <f>IF($J33&lt;&gt;"",IF($AI33="0-",AT33,IF($AI33="+0",AZ33,IF($AI33="+-",BF33,AN33))),"")</f>
        <v/>
      </c>
      <c r="N33" s="252" t="str">
        <f>IF($J33&lt;&gt;"",IF($AI33="0-",AU33,IF($AI33="+0",BA33,IF($AI33="+-",BG33,AO33))),"")</f>
        <v/>
      </c>
      <c r="O33" s="286" t="str">
        <f>IF($R34="","",ROUNDDOWN($AG33/12,0))</f>
        <v/>
      </c>
      <c r="P33" s="250" t="str">
        <f>IF($R34="","",ROUNDDOWN(MOD($AG33,12),0))</f>
        <v/>
      </c>
      <c r="Q33" s="297" t="str">
        <f>IF($R34="","", IF( (MOD($AG33,12)-$P33)&gt;=0.5,"半",0))</f>
        <v/>
      </c>
      <c r="R33" s="101"/>
      <c r="S33" s="263" t="str">
        <f>IF($R34="","",ROUNDDOWN($AG33*($R33/$R34)/12,0))</f>
        <v/>
      </c>
      <c r="T33" s="250" t="str">
        <f>IF($R34="","",ROUNDDOWN(MOD($AG33*($R33/$R34),12),0))</f>
        <v/>
      </c>
      <c r="U33" s="252" t="str">
        <f>IF(R34="","",IF( (MOD($AG33*($R33/$R34),12)-$T33)&gt;=0.5,"半",0) )</f>
        <v/>
      </c>
      <c r="V33"/>
      <c r="Z33" s="45"/>
      <c r="AA33" s="45"/>
      <c r="AB33" s="45"/>
      <c r="AC33" s="118"/>
      <c r="AE33" s="292"/>
      <c r="AF33" s="294"/>
      <c r="AG33" s="296">
        <f>IF(OR($AE33&lt;&gt;$AE35,$AE35=""), SUMIF($AE$13:$AE$188,$AE33,$AH$13:$AH$188),"" )</f>
        <v>0</v>
      </c>
      <c r="AH33" s="282" t="e">
        <f>IF(AF33=2,0,L33*12+M33+COUNTIF(N33:N33,"半")*0.5)</f>
        <v>#VALUE!</v>
      </c>
      <c r="AI33" s="283"/>
      <c r="AJ33" s="289" t="str">
        <f>IF(AI33&lt;&gt;"",VLOOKUP(AI33,$AK$13:$AL$16,2),"")</f>
        <v/>
      </c>
      <c r="AK33"/>
      <c r="AL33"/>
      <c r="AM33" s="39">
        <f>IF(AQ33&gt;=12,DATEDIF(BN33,BQ33,"y")+1,DATEDIF(BN33,BQ33,"y"))</f>
        <v>0</v>
      </c>
      <c r="AN33" s="39">
        <f>IF(AQ33&gt;=12,AQ33-12,AQ33)</f>
        <v>0</v>
      </c>
      <c r="AO33" s="40" t="str">
        <f>IF(AR33&lt;=15,"半",0)</f>
        <v>半</v>
      </c>
      <c r="AP33" s="53">
        <f>DATEDIF(BN33,BQ33,"y")</f>
        <v>0</v>
      </c>
      <c r="AQ33" s="54">
        <f>IF(AR33&gt;=16,DATEDIF(BN33,BQ33,"ym")+1,DATEDIF(BN33,BQ33,"ym"))</f>
        <v>0</v>
      </c>
      <c r="AR33" s="55">
        <f>DATEDIF(BN33,BQ33,"md")</f>
        <v>14</v>
      </c>
      <c r="AS33" s="39" t="e">
        <f>IF(AW33&gt;=12,DATEDIF(BN33,BR33,"y")+1,DATEDIF(BN33,BR33,"y"))</f>
        <v>#NUM!</v>
      </c>
      <c r="AT33" s="39" t="e">
        <f>IF(AW33&gt;=12,AW33-12,AW33)</f>
        <v>#NUM!</v>
      </c>
      <c r="AU33" s="40" t="e">
        <f>IF(AX33&lt;=15,"半",0)</f>
        <v>#NUM!</v>
      </c>
      <c r="AV33" s="53" t="e">
        <f>DATEDIF(BN33,BR33,"y")</f>
        <v>#NUM!</v>
      </c>
      <c r="AW33" s="54" t="e">
        <f>IF(AX33&gt;=16,DATEDIF(BN33,BR33,"ym")+1,DATEDIF(BN33,BR33,"ym"))</f>
        <v>#NUM!</v>
      </c>
      <c r="AX33" s="55" t="e">
        <f>DATEDIF(BN33,BR33,"md")</f>
        <v>#NUM!</v>
      </c>
      <c r="AY33" s="39" t="e">
        <f>IF(BC33&gt;=12,DATEDIF(BO33,BQ33,"y")+1,DATEDIF(BO33,BQ33,"y"))</f>
        <v>#NUM!</v>
      </c>
      <c r="AZ33" s="39" t="e">
        <f>IF(BC33&gt;=12,BC33-12,BC33)</f>
        <v>#NUM!</v>
      </c>
      <c r="BA33" s="40" t="e">
        <f>IF(BD33&lt;=15,"半",0)</f>
        <v>#NUM!</v>
      </c>
      <c r="BB33" s="53" t="e">
        <f>DATEDIF(BO33,BQ33,"y")</f>
        <v>#NUM!</v>
      </c>
      <c r="BC33" s="54" t="e">
        <f>IF(BD33&gt;=16,DATEDIF(BO33,BQ33,"ym")+1,DATEDIF(BO33,BQ33,"ym"))</f>
        <v>#NUM!</v>
      </c>
      <c r="BD33" s="54" t="e">
        <f>DATEDIF(BO33,BQ33,"md")</f>
        <v>#NUM!</v>
      </c>
      <c r="BE33" s="39" t="e">
        <f>IF(BI33&gt;=12,DATEDIF(BO33,BR33,"y")+1,DATEDIF(BO33,BR33,"y"))</f>
        <v>#NUM!</v>
      </c>
      <c r="BF33" s="39" t="e">
        <f>IF(BI33&gt;=12,BI33-12,BI33)</f>
        <v>#NUM!</v>
      </c>
      <c r="BG33" s="40" t="e">
        <f>IF(BJ33&lt;=15,"半",0)</f>
        <v>#NUM!</v>
      </c>
      <c r="BH33" s="53" t="e">
        <f>DATEDIF(BO33,BR33,"y")</f>
        <v>#NUM!</v>
      </c>
      <c r="BI33" s="54" t="e">
        <f>IF(BJ33&gt;=16,DATEDIF(BO33,BR33,"ym")+1,DATEDIF(BO33,BR33,"ym"))</f>
        <v>#NUM!</v>
      </c>
      <c r="BJ33" s="55" t="e">
        <f>DATEDIF(BO33,BR33,"md")</f>
        <v>#NUM!</v>
      </c>
      <c r="BK33" s="37"/>
      <c r="BL33" s="44">
        <f>IF(J34="現在",$AJ$6,J34)</f>
        <v>0</v>
      </c>
      <c r="BM33" s="37">
        <v>0</v>
      </c>
      <c r="BN33" s="46">
        <f>IF(DAY(J33)&lt;=15,J33-DAY(J33)+1,J33-DAY(J33)+16)</f>
        <v>1</v>
      </c>
      <c r="BO33" s="46">
        <f>IF(DAY(BN33)=1,BN33+15,BX33)</f>
        <v>16</v>
      </c>
      <c r="BP33" s="47"/>
      <c r="BQ33" s="115">
        <f>IF(CG33&gt;=16,CE33,IF(J34="現在",$AJ$6-CG33+15,J34-CG33+15))</f>
        <v>15</v>
      </c>
      <c r="BR33" s="48">
        <f>IF(DAY(BQ33)=15,BQ33-DAY(BQ33),BQ33-DAY(BQ33)+15)</f>
        <v>0</v>
      </c>
      <c r="BS33" s="47"/>
      <c r="BT33" s="47"/>
      <c r="BU33" s="45">
        <f>YEAR(J33)</f>
        <v>1900</v>
      </c>
      <c r="BV33" s="49">
        <f>MONTH(J33)+1</f>
        <v>2</v>
      </c>
      <c r="BW33" s="50" t="str">
        <f>CONCATENATE(BU33,"/",BV33,"/",1)</f>
        <v>1900/2/1</v>
      </c>
      <c r="BX33" s="50">
        <f>BW33+1-1</f>
        <v>32</v>
      </c>
      <c r="BY33" s="50">
        <f>BW33-1</f>
        <v>31</v>
      </c>
      <c r="BZ33" s="45">
        <f>DAY(BY33)</f>
        <v>31</v>
      </c>
      <c r="CA33" s="45">
        <f>DAY(J33)</f>
        <v>0</v>
      </c>
      <c r="CB33" s="45">
        <f>YEAR(BL33)</f>
        <v>1900</v>
      </c>
      <c r="CC33" s="49">
        <f>IF(MONTH(BL33)=12,MONTH(BL33)-12+1,MONTH(BL33)+1)</f>
        <v>2</v>
      </c>
      <c r="CD33" s="50" t="str">
        <f>IF(CC33=1,CONCATENATE(CB33+1,"/",CC33,"/",1),CONCATENATE(CB33,"/",CC33,"/",1))</f>
        <v>1900/2/1</v>
      </c>
      <c r="CE33" s="50">
        <f>CD33-1</f>
        <v>31</v>
      </c>
      <c r="CF33" s="45">
        <f>DAY(CE33)</f>
        <v>31</v>
      </c>
      <c r="CG33" s="45">
        <f>DAY(BL33)</f>
        <v>0</v>
      </c>
    </row>
    <row r="34" spans="1:85" ht="12.75" customHeight="1">
      <c r="A34" s="305"/>
      <c r="B34" s="299"/>
      <c r="C34" s="300"/>
      <c r="D34" s="300"/>
      <c r="E34" s="300"/>
      <c r="F34" s="300"/>
      <c r="G34" s="301"/>
      <c r="H34" s="2" t="s">
        <v>21</v>
      </c>
      <c r="I34" s="2"/>
      <c r="J34" s="290"/>
      <c r="K34" s="291"/>
      <c r="L34" s="264"/>
      <c r="M34" s="251"/>
      <c r="N34" s="253"/>
      <c r="O34" s="287"/>
      <c r="P34" s="251"/>
      <c r="Q34" s="298"/>
      <c r="R34" s="102"/>
      <c r="S34" s="264"/>
      <c r="T34" s="251"/>
      <c r="U34" s="253"/>
      <c r="V34"/>
      <c r="Z34" s="45"/>
      <c r="AA34" s="45"/>
      <c r="AB34" s="45"/>
      <c r="AC34" s="118"/>
      <c r="AE34" s="292"/>
      <c r="AF34" s="294"/>
      <c r="AG34" s="296"/>
      <c r="AH34" s="282"/>
      <c r="AI34" s="284"/>
      <c r="AJ34" s="191"/>
      <c r="AK34"/>
      <c r="AL34"/>
      <c r="AM34" s="39"/>
      <c r="AN34" s="39"/>
      <c r="AO34" s="40"/>
      <c r="AP34" s="36"/>
      <c r="AQ34" s="37"/>
      <c r="AR34" s="38"/>
      <c r="AS34" s="39"/>
      <c r="AT34" s="39"/>
      <c r="AU34" s="40"/>
      <c r="AV34" s="36"/>
      <c r="AW34" s="37"/>
      <c r="AX34" s="38"/>
      <c r="AY34" s="39"/>
      <c r="AZ34" s="39"/>
      <c r="BA34" s="40"/>
      <c r="BB34" s="36"/>
      <c r="BC34" s="37"/>
      <c r="BD34" s="37"/>
      <c r="BE34" s="39"/>
      <c r="BF34" s="39"/>
      <c r="BG34" s="40"/>
      <c r="BH34" s="36"/>
      <c r="BI34" s="37"/>
      <c r="BJ34" s="38"/>
      <c r="BK34" s="37"/>
      <c r="BL34" s="44"/>
      <c r="BM34" s="37"/>
      <c r="BN34" s="46"/>
      <c r="BO34" s="46"/>
      <c r="BP34" s="47"/>
      <c r="BQ34" s="48"/>
      <c r="BR34" s="48"/>
      <c r="BS34" s="47"/>
      <c r="BT34" s="47"/>
      <c r="BV34" s="49"/>
      <c r="BW34" s="50"/>
      <c r="BX34" s="50"/>
      <c r="BY34" s="50"/>
      <c r="CC34" s="49"/>
      <c r="CD34" s="50"/>
      <c r="CE34" s="50"/>
    </row>
    <row r="35" spans="1:85" ht="12.75" customHeight="1">
      <c r="A35" s="265"/>
      <c r="B35" s="267"/>
      <c r="C35" s="268"/>
      <c r="D35" s="268"/>
      <c r="E35" s="268"/>
      <c r="F35" s="268"/>
      <c r="G35" s="269"/>
      <c r="H35" s="1" t="s">
        <v>20</v>
      </c>
      <c r="I35" s="7"/>
      <c r="J35" s="302"/>
      <c r="K35" s="303"/>
      <c r="L35" s="259" t="str">
        <f>IF($J35&lt;&gt;"",IF($AI35="0-",AS35,IF($AI35="+0",AY35,IF($AI35="+-",BE35,AM35))),"")</f>
        <v/>
      </c>
      <c r="M35" s="250" t="str">
        <f>IF($J35&lt;&gt;"",IF($AI35="0-",AT35,IF($AI35="+0",AZ35,IF($AI35="+-",BF35,AN35))),"")</f>
        <v/>
      </c>
      <c r="N35" s="259" t="str">
        <f>IF($J35&lt;&gt;"",IF($AI35="0-",AU35,IF($AI35="+0",BA35,IF($AI35="+-",BG35,AO35))),"")</f>
        <v/>
      </c>
      <c r="O35" s="286" t="str">
        <f>IF($R36="","",ROUNDDOWN($AG35/12,0))</f>
        <v/>
      </c>
      <c r="P35" s="250" t="str">
        <f>IF($R36="","",ROUNDDOWN(MOD($AG35,12),0))</f>
        <v/>
      </c>
      <c r="Q35" s="297" t="str">
        <f>IF($R36="","", IF( (MOD($AG35,12)-$P35)&gt;=0.5,"半",0))</f>
        <v/>
      </c>
      <c r="R35" s="144"/>
      <c r="S35" s="263" t="str">
        <f>IF($R36="","",ROUNDDOWN($AG35*($R35/$R36)/12,0))</f>
        <v/>
      </c>
      <c r="T35" s="250" t="str">
        <f>IF($R36="","",ROUNDDOWN(MOD($AG35*($R35/$R36),12),0))</f>
        <v/>
      </c>
      <c r="U35" s="252" t="str">
        <f>IF(R36="","",IF( (MOD($AG35*($R35/$R36),12)-$T35)&gt;=0.5,"半",0) )</f>
        <v/>
      </c>
      <c r="V35"/>
      <c r="Z35" s="45"/>
      <c r="AA35" s="45"/>
      <c r="AB35" s="45"/>
      <c r="AC35" s="118"/>
      <c r="AE35" s="292"/>
      <c r="AF35" s="294"/>
      <c r="AG35" s="296">
        <f>IF(OR($AE35&lt;&gt;$AE37,$AE37=""), SUMIF($AE$13:$AE$188,$AE35,$AH$13:$AH$188),"" )</f>
        <v>0</v>
      </c>
      <c r="AH35" s="282" t="e">
        <f>IF(AF35=2,0,L35*12+M35+COUNTIF(N35:N35,"半")*0.5)</f>
        <v>#VALUE!</v>
      </c>
      <c r="AI35" s="283"/>
      <c r="AJ35" s="289" t="str">
        <f>IF(AI35&lt;&gt;"",VLOOKUP(AI35,$AK$13:$AL$16,2),"")</f>
        <v/>
      </c>
      <c r="AK35"/>
      <c r="AL35"/>
      <c r="AM35" s="39">
        <f>IF(AQ35&gt;=12,DATEDIF(BN35,BQ35,"y")+1,DATEDIF(BN35,BQ35,"y"))</f>
        <v>0</v>
      </c>
      <c r="AN35" s="39">
        <f>IF(AQ35&gt;=12,AQ35-12,AQ35)</f>
        <v>0</v>
      </c>
      <c r="AO35" s="40" t="str">
        <f>IF(AR35&lt;=15,"半",0)</f>
        <v>半</v>
      </c>
      <c r="AP35" s="36">
        <f>DATEDIF(BN35,BQ35,"y")</f>
        <v>0</v>
      </c>
      <c r="AQ35" s="37">
        <f>IF(AR35&gt;=16,DATEDIF(BN35,BQ35,"ym")+1,DATEDIF(BN35,BQ35,"ym"))</f>
        <v>0</v>
      </c>
      <c r="AR35" s="38">
        <f>DATEDIF(BN35,BQ35,"md")</f>
        <v>14</v>
      </c>
      <c r="AS35" s="39" t="e">
        <f>IF(AW35&gt;=12,DATEDIF(BN35,BR35,"y")+1,DATEDIF(BN35,BR35,"y"))</f>
        <v>#NUM!</v>
      </c>
      <c r="AT35" s="39" t="e">
        <f>IF(AW35&gt;=12,AW35-12,AW35)</f>
        <v>#NUM!</v>
      </c>
      <c r="AU35" s="40" t="e">
        <f>IF(AX35&lt;=15,"半",0)</f>
        <v>#NUM!</v>
      </c>
      <c r="AV35" s="36" t="e">
        <f>DATEDIF(BN35,BR35,"y")</f>
        <v>#NUM!</v>
      </c>
      <c r="AW35" s="37" t="e">
        <f>IF(AX35&gt;=16,DATEDIF(BN35,BR35,"ym")+1,DATEDIF(BN35,BR35,"ym"))</f>
        <v>#NUM!</v>
      </c>
      <c r="AX35" s="38" t="e">
        <f>DATEDIF(BN35,BR35,"md")</f>
        <v>#NUM!</v>
      </c>
      <c r="AY35" s="39" t="e">
        <f>IF(BC35&gt;=12,DATEDIF(BO35,BQ35,"y")+1,DATEDIF(BO35,BQ35,"y"))</f>
        <v>#NUM!</v>
      </c>
      <c r="AZ35" s="39" t="e">
        <f>IF(BC35&gt;=12,BC35-12,BC35)</f>
        <v>#NUM!</v>
      </c>
      <c r="BA35" s="40" t="e">
        <f>IF(BD35&lt;=15,"半",0)</f>
        <v>#NUM!</v>
      </c>
      <c r="BB35" s="36" t="e">
        <f>DATEDIF(BO35,BQ35,"y")</f>
        <v>#NUM!</v>
      </c>
      <c r="BC35" s="37" t="e">
        <f>IF(BD35&gt;=16,DATEDIF(BO35,BQ35,"ym")+1,DATEDIF(BO35,BQ35,"ym"))</f>
        <v>#NUM!</v>
      </c>
      <c r="BD35" s="37" t="e">
        <f>DATEDIF(BO35,BQ35,"md")</f>
        <v>#NUM!</v>
      </c>
      <c r="BE35" s="39" t="e">
        <f>IF(BI35&gt;=12,DATEDIF(BO35,BR35,"y")+1,DATEDIF(BO35,BR35,"y"))</f>
        <v>#NUM!</v>
      </c>
      <c r="BF35" s="39" t="e">
        <f>IF(BI35&gt;=12,BI35-12,BI35)</f>
        <v>#NUM!</v>
      </c>
      <c r="BG35" s="40" t="e">
        <f>IF(BJ35&lt;=15,"半",0)</f>
        <v>#NUM!</v>
      </c>
      <c r="BH35" s="36" t="e">
        <f>DATEDIF(BO35,BR35,"y")</f>
        <v>#NUM!</v>
      </c>
      <c r="BI35" s="37" t="e">
        <f>IF(BJ35&gt;=16,DATEDIF(BO35,BR35,"ym")+1,DATEDIF(BO35,BR35,"ym"))</f>
        <v>#NUM!</v>
      </c>
      <c r="BJ35" s="38" t="e">
        <f>DATEDIF(BO35,BR35,"md")</f>
        <v>#NUM!</v>
      </c>
      <c r="BK35" s="37"/>
      <c r="BL35" s="44">
        <f>IF(J36="現在",$AJ$6,J36)</f>
        <v>0</v>
      </c>
      <c r="BM35" s="37">
        <v>1</v>
      </c>
      <c r="BN35" s="46">
        <f>IF(DAY(J35)&lt;=15,J35-DAY(J35)+1,J35-DAY(J35)+16)</f>
        <v>1</v>
      </c>
      <c r="BO35" s="46">
        <f>IF(DAY(BN35)=1,BN35+15,BX35)</f>
        <v>16</v>
      </c>
      <c r="BP35" s="47"/>
      <c r="BQ35" s="115">
        <f>IF(CG35&gt;=16,CE35,IF(J36="現在",$AJ$6-CG35+15,J36-CG35+15))</f>
        <v>15</v>
      </c>
      <c r="BR35" s="48">
        <f>IF(DAY(BQ35)=15,BQ35-DAY(BQ35),BQ35-DAY(BQ35)+15)</f>
        <v>0</v>
      </c>
      <c r="BS35" s="47"/>
      <c r="BT35" s="47"/>
      <c r="BU35" s="45">
        <f>YEAR(J35)</f>
        <v>1900</v>
      </c>
      <c r="BV35" s="49">
        <f>MONTH(J35)+1</f>
        <v>2</v>
      </c>
      <c r="BW35" s="50" t="str">
        <f>CONCATENATE(BU35,"/",BV35,"/",1)</f>
        <v>1900/2/1</v>
      </c>
      <c r="BX35" s="50">
        <f>BW35+1-1</f>
        <v>32</v>
      </c>
      <c r="BY35" s="50">
        <f>BW35-1</f>
        <v>31</v>
      </c>
      <c r="BZ35" s="45">
        <f>DAY(BY35)</f>
        <v>31</v>
      </c>
      <c r="CA35" s="45">
        <f>DAY(J35)</f>
        <v>0</v>
      </c>
      <c r="CB35" s="45">
        <f>YEAR(BL35)</f>
        <v>1900</v>
      </c>
      <c r="CC35" s="49">
        <f>IF(MONTH(BL35)=12,MONTH(BL35)-12+1,MONTH(BL35)+1)</f>
        <v>2</v>
      </c>
      <c r="CD35" s="50" t="str">
        <f>IF(CC35=1,CONCATENATE(CB35+1,"/",CC35,"/",1),CONCATENATE(CB35,"/",CC35,"/",1))</f>
        <v>1900/2/1</v>
      </c>
      <c r="CE35" s="50">
        <f>CD35-1</f>
        <v>31</v>
      </c>
      <c r="CF35" s="45">
        <f>DAY(CE35)</f>
        <v>31</v>
      </c>
      <c r="CG35" s="45">
        <f>DAY(BL35)</f>
        <v>0</v>
      </c>
    </row>
    <row r="36" spans="1:85" ht="12.75" customHeight="1">
      <c r="A36" s="305"/>
      <c r="B36" s="299"/>
      <c r="C36" s="300"/>
      <c r="D36" s="300"/>
      <c r="E36" s="300"/>
      <c r="F36" s="300"/>
      <c r="G36" s="301"/>
      <c r="H36" s="2" t="s">
        <v>21</v>
      </c>
      <c r="I36" s="2"/>
      <c r="J36" s="290"/>
      <c r="K36" s="291"/>
      <c r="L36" s="285"/>
      <c r="M36" s="251"/>
      <c r="N36" s="285"/>
      <c r="O36" s="287"/>
      <c r="P36" s="251"/>
      <c r="Q36" s="298"/>
      <c r="R36" s="102"/>
      <c r="S36" s="264"/>
      <c r="T36" s="251"/>
      <c r="U36" s="253"/>
      <c r="V36"/>
      <c r="Z36" s="45"/>
      <c r="AA36" s="45"/>
      <c r="AB36" s="45"/>
      <c r="AC36" s="119"/>
      <c r="AE36" s="292"/>
      <c r="AF36" s="294"/>
      <c r="AG36" s="296"/>
      <c r="AH36" s="282"/>
      <c r="AI36" s="284"/>
      <c r="AJ36" s="191"/>
      <c r="AK36"/>
      <c r="AL36"/>
      <c r="AM36" s="39"/>
      <c r="AN36" s="39"/>
      <c r="AO36" s="40"/>
      <c r="AP36" s="36"/>
      <c r="AQ36" s="37"/>
      <c r="AR36" s="38"/>
      <c r="AS36" s="39"/>
      <c r="AT36" s="39"/>
      <c r="AU36" s="40"/>
      <c r="AV36" s="36"/>
      <c r="AW36" s="37"/>
      <c r="AX36" s="38"/>
      <c r="AY36" s="39"/>
      <c r="AZ36" s="39"/>
      <c r="BA36" s="40"/>
      <c r="BB36" s="36"/>
      <c r="BC36" s="37"/>
      <c r="BD36" s="37"/>
      <c r="BE36" s="39"/>
      <c r="BF36" s="39"/>
      <c r="BG36" s="40"/>
      <c r="BH36" s="36"/>
      <c r="BI36" s="37"/>
      <c r="BJ36" s="38"/>
      <c r="BK36" s="37"/>
      <c r="BL36" s="44"/>
      <c r="BM36" s="37"/>
      <c r="BN36" s="46"/>
      <c r="BO36" s="46"/>
      <c r="BP36" s="47"/>
      <c r="BQ36" s="48"/>
      <c r="BR36" s="48"/>
      <c r="BS36" s="47"/>
      <c r="BT36" s="47"/>
      <c r="BV36" s="49"/>
      <c r="BW36" s="50"/>
      <c r="BX36" s="50"/>
      <c r="BY36" s="50"/>
      <c r="CC36" s="49"/>
      <c r="CD36" s="50"/>
      <c r="CE36" s="50"/>
    </row>
    <row r="37" spans="1:85" ht="12.75" customHeight="1">
      <c r="A37" s="265"/>
      <c r="B37" s="267"/>
      <c r="C37" s="268"/>
      <c r="D37" s="268"/>
      <c r="E37" s="268"/>
      <c r="F37" s="268"/>
      <c r="G37" s="269"/>
      <c r="H37" s="1" t="s">
        <v>20</v>
      </c>
      <c r="I37" s="7"/>
      <c r="J37" s="302"/>
      <c r="K37" s="303"/>
      <c r="L37" s="277" t="str">
        <f>IF($J37&lt;&gt;"",IF($AI37="0-",AS37,IF($AI37="+0",AY37,IF($AI37="+-",BE37,AM37))),"")</f>
        <v/>
      </c>
      <c r="M37" s="250" t="str">
        <f>IF($J37&lt;&gt;"",IF($AI37="0-",AT37,IF($AI37="+0",AZ37,IF($AI37="+-",BF37,AN37))),"")</f>
        <v/>
      </c>
      <c r="N37" s="259" t="str">
        <f>IF($J37&lt;&gt;"",IF($AI37="0-",AU37,IF($AI37="+0",BA37,IF($AI37="+-",BG37,AO37))),"")</f>
        <v/>
      </c>
      <c r="O37" s="286" t="str">
        <f>IF($R38="","",ROUNDDOWN($AG37/12,0))</f>
        <v/>
      </c>
      <c r="P37" s="250" t="str">
        <f>IF($R38="","",ROUNDDOWN(MOD($AG37,12),0))</f>
        <v/>
      </c>
      <c r="Q37" s="297" t="str">
        <f>IF($R38="","", IF( (MOD($AG37,12)-$P37)&gt;=0.5,"半",0))</f>
        <v/>
      </c>
      <c r="R37" s="101"/>
      <c r="S37" s="263" t="str">
        <f>IF($R38="","",ROUNDDOWN($AG37*($R37/$R38)/12,0))</f>
        <v/>
      </c>
      <c r="T37" s="250" t="str">
        <f>IF($R38="","",ROUNDDOWN(MOD($AG37*($R37/$R38),12),0))</f>
        <v/>
      </c>
      <c r="U37" s="252" t="str">
        <f>IF(R38="","",IF( (MOD($AG37*($R37/$R38),12)-$T37)&gt;=0.5,"半",0) )</f>
        <v/>
      </c>
      <c r="V37"/>
      <c r="Z37" s="45"/>
      <c r="AA37" s="45"/>
      <c r="AB37" s="45"/>
      <c r="AC37" s="119"/>
      <c r="AE37" s="292"/>
      <c r="AF37" s="294"/>
      <c r="AG37" s="296">
        <f>IF(OR($AE37&lt;&gt;$AE39,$AE39=""), SUMIF($AE$13:$AE$188,$AE37,$AH$13:$AH$188),"" )</f>
        <v>0</v>
      </c>
      <c r="AH37" s="282" t="e">
        <f>IF(AF37=2,0,L37*12+M37+COUNTIF(N37:N37,"半")*0.5)</f>
        <v>#VALUE!</v>
      </c>
      <c r="AI37" s="283"/>
      <c r="AJ37" s="289" t="str">
        <f>IF(AI37&lt;&gt;"",VLOOKUP(AI37,$AK$13:$AL$16,2),"")</f>
        <v/>
      </c>
      <c r="AK37"/>
      <c r="AL37"/>
      <c r="AM37" s="39">
        <f>IF(AQ37&gt;=12,DATEDIF(BN37,BQ37,"y")+1,DATEDIF(BN37,BQ37,"y"))</f>
        <v>0</v>
      </c>
      <c r="AN37" s="39">
        <f>IF(AQ37&gt;=12,AQ37-12,AQ37)</f>
        <v>0</v>
      </c>
      <c r="AO37" s="40" t="str">
        <f>IF(AR37&lt;=15,"半",0)</f>
        <v>半</v>
      </c>
      <c r="AP37" s="36">
        <f>DATEDIF(BN37,BQ37,"y")</f>
        <v>0</v>
      </c>
      <c r="AQ37" s="37">
        <f>IF(AR37&gt;=16,DATEDIF(BN37,BQ37,"ym")+1,DATEDIF(BN37,BQ37,"ym"))</f>
        <v>0</v>
      </c>
      <c r="AR37" s="38">
        <f>DATEDIF(BN37,BQ37,"md")</f>
        <v>14</v>
      </c>
      <c r="AS37" s="39" t="e">
        <f>IF(AW37&gt;=12,DATEDIF(BN37,BR37,"y")+1,DATEDIF(BN37,BR37,"y"))</f>
        <v>#NUM!</v>
      </c>
      <c r="AT37" s="39" t="e">
        <f>IF(AW37&gt;=12,AW37-12,AW37)</f>
        <v>#NUM!</v>
      </c>
      <c r="AU37" s="40" t="e">
        <f>IF(AX37&lt;=15,"半",0)</f>
        <v>#NUM!</v>
      </c>
      <c r="AV37" s="36" t="e">
        <f>DATEDIF(BN37,BR37,"y")</f>
        <v>#NUM!</v>
      </c>
      <c r="AW37" s="37" t="e">
        <f>IF(AX37&gt;=16,DATEDIF(BN37,BR37,"ym")+1,DATEDIF(BN37,BR37,"ym"))</f>
        <v>#NUM!</v>
      </c>
      <c r="AX37" s="38" t="e">
        <f>DATEDIF(BN37,BR37,"md")</f>
        <v>#NUM!</v>
      </c>
      <c r="AY37" s="39" t="e">
        <f>IF(BC37&gt;=12,DATEDIF(BO37,BQ37,"y")+1,DATEDIF(BO37,BQ37,"y"))</f>
        <v>#NUM!</v>
      </c>
      <c r="AZ37" s="39" t="e">
        <f>IF(BC37&gt;=12,BC37-12,BC37)</f>
        <v>#NUM!</v>
      </c>
      <c r="BA37" s="40" t="e">
        <f>IF(BD37&lt;=15,"半",0)</f>
        <v>#NUM!</v>
      </c>
      <c r="BB37" s="36" t="e">
        <f>DATEDIF(BO37,BQ37,"y")</f>
        <v>#NUM!</v>
      </c>
      <c r="BC37" s="37" t="e">
        <f>IF(BD37&gt;=16,DATEDIF(BO37,BQ37,"ym")+1,DATEDIF(BO37,BQ37,"ym"))</f>
        <v>#NUM!</v>
      </c>
      <c r="BD37" s="37" t="e">
        <f>DATEDIF(BO37,BQ37,"md")</f>
        <v>#NUM!</v>
      </c>
      <c r="BE37" s="39" t="e">
        <f>IF(BI37&gt;=12,DATEDIF(BO37,BR37,"y")+1,DATEDIF(BO37,BR37,"y"))</f>
        <v>#NUM!</v>
      </c>
      <c r="BF37" s="39" t="e">
        <f>IF(BI37&gt;=12,BI37-12,BI37)</f>
        <v>#NUM!</v>
      </c>
      <c r="BG37" s="40" t="e">
        <f>IF(BJ37&lt;=15,"半",0)</f>
        <v>#NUM!</v>
      </c>
      <c r="BH37" s="36" t="e">
        <f>DATEDIF(BO37,BR37,"y")</f>
        <v>#NUM!</v>
      </c>
      <c r="BI37" s="37" t="e">
        <f>IF(BJ37&gt;=16,DATEDIF(BO37,BR37,"ym")+1,DATEDIF(BO37,BR37,"ym"))</f>
        <v>#NUM!</v>
      </c>
      <c r="BJ37" s="38" t="e">
        <f>DATEDIF(BO37,BR37,"md")</f>
        <v>#NUM!</v>
      </c>
      <c r="BK37" s="37"/>
      <c r="BL37" s="44">
        <f>IF(J38="現在",$AJ$6,J38)</f>
        <v>0</v>
      </c>
      <c r="BM37" s="37">
        <v>2</v>
      </c>
      <c r="BN37" s="46">
        <f>IF(DAY(J37)&lt;=15,J37-DAY(J37)+1,J37-DAY(J37)+16)</f>
        <v>1</v>
      </c>
      <c r="BO37" s="46">
        <f>IF(DAY(BN37)=1,BN37+15,BX37)</f>
        <v>16</v>
      </c>
      <c r="BP37" s="47"/>
      <c r="BQ37" s="115">
        <f>IF(CG37&gt;=16,CE37,IF(J38="現在",$AJ$6-CG37+15,J38-CG37+15))</f>
        <v>15</v>
      </c>
      <c r="BR37" s="48">
        <f>IF(DAY(BQ37)=15,BQ37-DAY(BQ37),BQ37-DAY(BQ37)+15)</f>
        <v>0</v>
      </c>
      <c r="BS37" s="47"/>
      <c r="BT37" s="47"/>
      <c r="BU37" s="45">
        <f>YEAR(J37)</f>
        <v>1900</v>
      </c>
      <c r="BV37" s="49">
        <f>MONTH(J37)+1</f>
        <v>2</v>
      </c>
      <c r="BW37" s="50" t="str">
        <f>CONCATENATE(BU37,"/",BV37,"/",1)</f>
        <v>1900/2/1</v>
      </c>
      <c r="BX37" s="50">
        <f>BW37+1-1</f>
        <v>32</v>
      </c>
      <c r="BY37" s="50">
        <f>BW37-1</f>
        <v>31</v>
      </c>
      <c r="BZ37" s="45">
        <f>DAY(BY37)</f>
        <v>31</v>
      </c>
      <c r="CA37" s="45">
        <f>DAY(J37)</f>
        <v>0</v>
      </c>
      <c r="CB37" s="45">
        <f>YEAR(BL37)</f>
        <v>1900</v>
      </c>
      <c r="CC37" s="49">
        <f>IF(MONTH(BL37)=12,MONTH(BL37)-12+1,MONTH(BL37)+1)</f>
        <v>2</v>
      </c>
      <c r="CD37" s="50" t="str">
        <f>IF(CC37=1,CONCATENATE(CB37+1,"/",CC37,"/",1),CONCATENATE(CB37,"/",CC37,"/",1))</f>
        <v>1900/2/1</v>
      </c>
      <c r="CE37" s="50">
        <f>CD37-1</f>
        <v>31</v>
      </c>
      <c r="CF37" s="45">
        <f>DAY(CE37)</f>
        <v>31</v>
      </c>
      <c r="CG37" s="45">
        <f>DAY(BL37)</f>
        <v>0</v>
      </c>
    </row>
    <row r="38" spans="1:85" ht="12.75" customHeight="1">
      <c r="A38" s="305"/>
      <c r="B38" s="299"/>
      <c r="C38" s="300"/>
      <c r="D38" s="300"/>
      <c r="E38" s="300"/>
      <c r="F38" s="300"/>
      <c r="G38" s="301"/>
      <c r="H38" s="2" t="s">
        <v>21</v>
      </c>
      <c r="I38" s="2"/>
      <c r="J38" s="290"/>
      <c r="K38" s="291"/>
      <c r="L38" s="304"/>
      <c r="M38" s="251"/>
      <c r="N38" s="285"/>
      <c r="O38" s="287"/>
      <c r="P38" s="251"/>
      <c r="Q38" s="298"/>
      <c r="R38" s="102"/>
      <c r="S38" s="264"/>
      <c r="T38" s="251"/>
      <c r="U38" s="253"/>
      <c r="V38"/>
      <c r="Z38" s="45"/>
      <c r="AA38" s="45"/>
      <c r="AB38" s="45"/>
      <c r="AC38" s="119"/>
      <c r="AE38" s="292"/>
      <c r="AF38" s="294"/>
      <c r="AG38" s="296"/>
      <c r="AH38" s="282"/>
      <c r="AI38" s="306"/>
      <c r="AJ38" s="191"/>
      <c r="AK38"/>
      <c r="AL38"/>
      <c r="AM38" s="39"/>
      <c r="AN38" s="39"/>
      <c r="AO38" s="40"/>
      <c r="AP38" s="36"/>
      <c r="AQ38" s="37"/>
      <c r="AR38" s="38"/>
      <c r="AS38" s="39"/>
      <c r="AT38" s="39"/>
      <c r="AU38" s="40"/>
      <c r="AV38" s="36"/>
      <c r="AW38" s="37"/>
      <c r="AX38" s="38"/>
      <c r="AY38" s="39"/>
      <c r="AZ38" s="39"/>
      <c r="BA38" s="40"/>
      <c r="BB38" s="36"/>
      <c r="BC38" s="37"/>
      <c r="BD38" s="37"/>
      <c r="BE38" s="39"/>
      <c r="BF38" s="39"/>
      <c r="BG38" s="40"/>
      <c r="BH38" s="36"/>
      <c r="BI38" s="37"/>
      <c r="BJ38" s="38"/>
      <c r="BK38" s="37"/>
      <c r="BL38" s="44"/>
      <c r="BM38" s="37"/>
      <c r="BN38" s="46"/>
      <c r="BO38" s="46"/>
      <c r="BP38" s="47"/>
      <c r="BQ38" s="48"/>
      <c r="BR38" s="48"/>
      <c r="BS38" s="47"/>
      <c r="BT38" s="47"/>
      <c r="BV38" s="49"/>
      <c r="BW38" s="50"/>
      <c r="BX38" s="50"/>
      <c r="BY38" s="50"/>
      <c r="CC38" s="49"/>
      <c r="CD38" s="50"/>
      <c r="CE38" s="50"/>
    </row>
    <row r="39" spans="1:85" ht="12.75" customHeight="1">
      <c r="A39" s="265"/>
      <c r="B39" s="267"/>
      <c r="C39" s="268"/>
      <c r="D39" s="268"/>
      <c r="E39" s="268"/>
      <c r="F39" s="268"/>
      <c r="G39" s="269"/>
      <c r="H39" s="1" t="s">
        <v>20</v>
      </c>
      <c r="I39" s="7"/>
      <c r="J39" s="302"/>
      <c r="K39" s="303"/>
      <c r="L39" s="277" t="str">
        <f>IF($J39&lt;&gt;"",IF($AI39="0-",AS39,IF($AI39="+0",AY39,IF($AI39="+-",BE39,AM39))),"")</f>
        <v/>
      </c>
      <c r="M39" s="250" t="str">
        <f>IF($J39&lt;&gt;"",IF($AI39="0-",AT39,IF($AI39="+0",AZ39,IF($AI39="+-",BF39,AN39))),"")</f>
        <v/>
      </c>
      <c r="N39" s="259" t="str">
        <f>IF($J39&lt;&gt;"",IF($AI39="0-",AU39,IF($AI39="+0",BA39,IF($AI39="+-",BG39,AO39))),"")</f>
        <v/>
      </c>
      <c r="O39" s="286" t="str">
        <f>IF($R40="","",ROUNDDOWN($AG39/12,0))</f>
        <v/>
      </c>
      <c r="P39" s="250" t="str">
        <f>IF($R40="","",ROUNDDOWN(MOD($AG39,12),0))</f>
        <v/>
      </c>
      <c r="Q39" s="297" t="str">
        <f>IF($R40="","", IF( (MOD($AG39,12)-$P39)&gt;=0.5,"半",0))</f>
        <v/>
      </c>
      <c r="R39" s="101"/>
      <c r="S39" s="263" t="str">
        <f>IF($R40="","",ROUNDDOWN($AG39*($R39/$R40)/12,0))</f>
        <v/>
      </c>
      <c r="T39" s="250" t="str">
        <f>IF($R40="","",ROUNDDOWN(MOD($AG39*($R39/$R40),12),0))</f>
        <v/>
      </c>
      <c r="U39" s="252" t="str">
        <f>IF(R40="","",IF( (MOD($AG39*($R39/$R40),12)-$T39)&gt;=0.5,"半",0) )</f>
        <v/>
      </c>
      <c r="V39"/>
      <c r="Z39" s="45"/>
      <c r="AA39" s="45"/>
      <c r="AB39" s="45"/>
      <c r="AC39" s="119"/>
      <c r="AE39" s="292"/>
      <c r="AF39" s="294"/>
      <c r="AG39" s="296">
        <f>IF(OR($AE39&lt;&gt;$AE41,$AE41=""), SUMIF($AE$13:$AE$188,$AE39,$AH$13:$AH$188),"" )</f>
        <v>0</v>
      </c>
      <c r="AH39" s="282" t="e">
        <f>IF(AF39=2,0,L39*12+M39+COUNTIF(N39:N39,"半")*0.5)</f>
        <v>#VALUE!</v>
      </c>
      <c r="AI39" s="283"/>
      <c r="AJ39" s="289" t="str">
        <f>IF(AI39&lt;&gt;"",VLOOKUP(AI39,$AK$13:$AL$16,2),"")</f>
        <v/>
      </c>
      <c r="AK39"/>
      <c r="AL39"/>
      <c r="AM39" s="39">
        <f>IF(AQ39&gt;=12,DATEDIF(BN39,BQ39,"y")+1,DATEDIF(BN39,BQ39,"y"))</f>
        <v>0</v>
      </c>
      <c r="AN39" s="39">
        <f>IF(AQ39&gt;=12,AQ39-12,AQ39)</f>
        <v>0</v>
      </c>
      <c r="AO39" s="40" t="str">
        <f>IF(AR39&lt;=15,"半",0)</f>
        <v>半</v>
      </c>
      <c r="AP39" s="53">
        <f>DATEDIF(BN39,BQ39,"y")</f>
        <v>0</v>
      </c>
      <c r="AQ39" s="54">
        <f>IF(AR39&gt;=16,DATEDIF(BN39,BQ39,"ym")+1,DATEDIF(BN39,BQ39,"ym"))</f>
        <v>0</v>
      </c>
      <c r="AR39" s="55">
        <f>DATEDIF(BN39,BQ39,"md")</f>
        <v>14</v>
      </c>
      <c r="AS39" s="39" t="e">
        <f>IF(AW39&gt;=12,DATEDIF(BN39,BR39,"y")+1,DATEDIF(BN39,BR39,"y"))</f>
        <v>#NUM!</v>
      </c>
      <c r="AT39" s="39" t="e">
        <f>IF(AW39&gt;=12,AW39-12,AW39)</f>
        <v>#NUM!</v>
      </c>
      <c r="AU39" s="40" t="e">
        <f>IF(AX39&lt;=15,"半",0)</f>
        <v>#NUM!</v>
      </c>
      <c r="AV39" s="53" t="e">
        <f>DATEDIF(BN39,BR39,"y")</f>
        <v>#NUM!</v>
      </c>
      <c r="AW39" s="54" t="e">
        <f>IF(AX39&gt;=16,DATEDIF(BN39,BR39,"ym")+1,DATEDIF(BN39,BR39,"ym"))</f>
        <v>#NUM!</v>
      </c>
      <c r="AX39" s="55" t="e">
        <f>DATEDIF(BN39,BR39,"md")</f>
        <v>#NUM!</v>
      </c>
      <c r="AY39" s="39" t="e">
        <f>IF(BC39&gt;=12,DATEDIF(BO39,BQ39,"y")+1,DATEDIF(BO39,BQ39,"y"))</f>
        <v>#NUM!</v>
      </c>
      <c r="AZ39" s="39" t="e">
        <f>IF(BC39&gt;=12,BC39-12,BC39)</f>
        <v>#NUM!</v>
      </c>
      <c r="BA39" s="40" t="e">
        <f>IF(BD39&lt;=15,"半",0)</f>
        <v>#NUM!</v>
      </c>
      <c r="BB39" s="53" t="e">
        <f>DATEDIF(BO39,BQ39,"y")</f>
        <v>#NUM!</v>
      </c>
      <c r="BC39" s="54" t="e">
        <f>IF(BD39&gt;=16,DATEDIF(BO39,BQ39,"ym")+1,DATEDIF(BO39,BQ39,"ym"))</f>
        <v>#NUM!</v>
      </c>
      <c r="BD39" s="54" t="e">
        <f>DATEDIF(BO39,BQ39,"md")</f>
        <v>#NUM!</v>
      </c>
      <c r="BE39" s="39" t="e">
        <f>IF(BI39&gt;=12,DATEDIF(BO39,BR39,"y")+1,DATEDIF(BO39,BR39,"y"))</f>
        <v>#NUM!</v>
      </c>
      <c r="BF39" s="39" t="e">
        <f>IF(BI39&gt;=12,BI39-12,BI39)</f>
        <v>#NUM!</v>
      </c>
      <c r="BG39" s="40" t="e">
        <f>IF(BJ39&lt;=15,"半",0)</f>
        <v>#NUM!</v>
      </c>
      <c r="BH39" s="53" t="e">
        <f>DATEDIF(BO39,BR39,"y")</f>
        <v>#NUM!</v>
      </c>
      <c r="BI39" s="54" t="e">
        <f>IF(BJ39&gt;=16,DATEDIF(BO39,BR39,"ym")+1,DATEDIF(BO39,BR39,"ym"))</f>
        <v>#NUM!</v>
      </c>
      <c r="BJ39" s="55" t="e">
        <f>DATEDIF(BO39,BR39,"md")</f>
        <v>#NUM!</v>
      </c>
      <c r="BK39" s="37"/>
      <c r="BL39" s="44">
        <f>IF(J40="現在",$AJ$6,J40)</f>
        <v>0</v>
      </c>
      <c r="BM39" s="37">
        <v>0</v>
      </c>
      <c r="BN39" s="46">
        <f>IF(DAY(J39)&lt;=15,J39-DAY(J39)+1,J39-DAY(J39)+16)</f>
        <v>1</v>
      </c>
      <c r="BO39" s="46">
        <f>IF(DAY(BN39)=1,BN39+15,BX39)</f>
        <v>16</v>
      </c>
      <c r="BP39" s="47"/>
      <c r="BQ39" s="115">
        <f>IF(CG39&gt;=16,CE39,IF(J40="現在",$AJ$6-CG39+15,J40-CG39+15))</f>
        <v>15</v>
      </c>
      <c r="BR39" s="48">
        <f>IF(DAY(BQ39)=15,BQ39-DAY(BQ39),BQ39-DAY(BQ39)+15)</f>
        <v>0</v>
      </c>
      <c r="BS39" s="47"/>
      <c r="BT39" s="47"/>
      <c r="BU39" s="45">
        <f>YEAR(J39)</f>
        <v>1900</v>
      </c>
      <c r="BV39" s="49">
        <f>MONTH(J39)+1</f>
        <v>2</v>
      </c>
      <c r="BW39" s="50" t="str">
        <f>CONCATENATE(BU39,"/",BV39,"/",1)</f>
        <v>1900/2/1</v>
      </c>
      <c r="BX39" s="50">
        <f>BW39+1-1</f>
        <v>32</v>
      </c>
      <c r="BY39" s="50">
        <f>BW39-1</f>
        <v>31</v>
      </c>
      <c r="BZ39" s="45">
        <f>DAY(BY39)</f>
        <v>31</v>
      </c>
      <c r="CA39" s="45">
        <f>DAY(J39)</f>
        <v>0</v>
      </c>
      <c r="CB39" s="45">
        <f>YEAR(BL39)</f>
        <v>1900</v>
      </c>
      <c r="CC39" s="49">
        <f>IF(MONTH(BL39)=12,MONTH(BL39)-12+1,MONTH(BL39)+1)</f>
        <v>2</v>
      </c>
      <c r="CD39" s="50" t="str">
        <f>IF(CC39=1,CONCATENATE(CB39+1,"/",CC39,"/",1),CONCATENATE(CB39,"/",CC39,"/",1))</f>
        <v>1900/2/1</v>
      </c>
      <c r="CE39" s="50">
        <f>CD39-1</f>
        <v>31</v>
      </c>
      <c r="CF39" s="45">
        <f>DAY(CE39)</f>
        <v>31</v>
      </c>
      <c r="CG39" s="45">
        <f>DAY(BL39)</f>
        <v>0</v>
      </c>
    </row>
    <row r="40" spans="1:85" ht="12.75" customHeight="1">
      <c r="A40" s="305"/>
      <c r="B40" s="299"/>
      <c r="C40" s="300"/>
      <c r="D40" s="300"/>
      <c r="E40" s="300"/>
      <c r="F40" s="300"/>
      <c r="G40" s="301"/>
      <c r="H40" s="2" t="s">
        <v>21</v>
      </c>
      <c r="I40" s="2"/>
      <c r="J40" s="290"/>
      <c r="K40" s="291"/>
      <c r="L40" s="304"/>
      <c r="M40" s="251"/>
      <c r="N40" s="285"/>
      <c r="O40" s="287"/>
      <c r="P40" s="251"/>
      <c r="Q40" s="298"/>
      <c r="R40" s="102"/>
      <c r="S40" s="264"/>
      <c r="T40" s="251"/>
      <c r="U40" s="253"/>
      <c r="V40"/>
      <c r="Z40" s="45"/>
      <c r="AA40" s="45"/>
      <c r="AB40" s="45"/>
      <c r="AC40" s="119"/>
      <c r="AE40" s="292"/>
      <c r="AF40" s="294"/>
      <c r="AG40" s="296"/>
      <c r="AH40" s="282"/>
      <c r="AI40" s="284"/>
      <c r="AJ40" s="191"/>
      <c r="AK40"/>
      <c r="AL40"/>
      <c r="AM40" s="39"/>
      <c r="AN40" s="39"/>
      <c r="AO40" s="40"/>
      <c r="AP40" s="36"/>
      <c r="AQ40" s="37"/>
      <c r="AR40" s="38"/>
      <c r="AS40" s="39"/>
      <c r="AT40" s="39"/>
      <c r="AU40" s="40"/>
      <c r="AV40" s="36"/>
      <c r="AW40" s="37"/>
      <c r="AX40" s="38"/>
      <c r="AY40" s="39"/>
      <c r="AZ40" s="39"/>
      <c r="BA40" s="40"/>
      <c r="BB40" s="36"/>
      <c r="BC40" s="37"/>
      <c r="BD40" s="37"/>
      <c r="BE40" s="39"/>
      <c r="BF40" s="39"/>
      <c r="BG40" s="40"/>
      <c r="BH40" s="36"/>
      <c r="BI40" s="37"/>
      <c r="BJ40" s="38"/>
      <c r="BK40" s="37"/>
      <c r="BL40" s="44"/>
      <c r="BM40" s="37"/>
      <c r="BN40" s="46"/>
      <c r="BO40" s="46"/>
      <c r="BP40" s="47"/>
      <c r="BQ40" s="48"/>
      <c r="BR40" s="48"/>
      <c r="BS40" s="47"/>
      <c r="BT40" s="47"/>
      <c r="BV40" s="49"/>
      <c r="BW40" s="50"/>
      <c r="BX40" s="50"/>
      <c r="BY40" s="50"/>
      <c r="CC40" s="49"/>
      <c r="CD40" s="50"/>
      <c r="CE40" s="50"/>
    </row>
    <row r="41" spans="1:85" ht="12.75" customHeight="1">
      <c r="A41" s="265"/>
      <c r="B41" s="267"/>
      <c r="C41" s="268"/>
      <c r="D41" s="268"/>
      <c r="E41" s="268"/>
      <c r="F41" s="268"/>
      <c r="G41" s="269"/>
      <c r="H41" s="1" t="s">
        <v>20</v>
      </c>
      <c r="I41" s="7"/>
      <c r="J41" s="302"/>
      <c r="K41" s="303"/>
      <c r="L41" s="277" t="str">
        <f>IF($J41&lt;&gt;"",IF($AI41="0-",AS41,IF($AI41="+0",AY41,IF($AI41="+-",BE41,AM41))),"")</f>
        <v/>
      </c>
      <c r="M41" s="250" t="str">
        <f>IF($J41&lt;&gt;"",IF($AI41="0-",AT41,IF($AI41="+0",AZ41,IF($AI41="+-",BF41,AN41))),"")</f>
        <v/>
      </c>
      <c r="N41" s="259" t="str">
        <f>IF($J41&lt;&gt;"",IF($AI41="0-",AU41,IF($AI41="+0",BA41,IF($AI41="+-",BG41,AO41))),"")</f>
        <v/>
      </c>
      <c r="O41" s="286" t="str">
        <f>IF($R42="","",ROUNDDOWN($AG41/12,0))</f>
        <v/>
      </c>
      <c r="P41" s="250" t="str">
        <f>IF($R42="","",ROUNDDOWN(MOD($AG41,12),0))</f>
        <v/>
      </c>
      <c r="Q41" s="297" t="str">
        <f>IF($R42="","", IF( (MOD($AG41,12)-$P41)&gt;=0.5,"半",0))</f>
        <v/>
      </c>
      <c r="R41" s="101"/>
      <c r="S41" s="263" t="str">
        <f>IF($R42="","",ROUNDDOWN($AG41*($R41/$R42)/12,0))</f>
        <v/>
      </c>
      <c r="T41" s="250" t="str">
        <f>IF($R42="","",ROUNDDOWN(MOD($AG41*($R41/$R42),12),0))</f>
        <v/>
      </c>
      <c r="U41" s="252" t="str">
        <f>IF(R42="","",IF( (MOD($AG41*($R41/$R42),12)-$T41)&gt;=0.5,"半",0) )</f>
        <v/>
      </c>
      <c r="V41"/>
      <c r="Z41" s="45"/>
      <c r="AA41" s="45"/>
      <c r="AB41" s="45"/>
      <c r="AC41" s="119"/>
      <c r="AE41" s="292"/>
      <c r="AF41" s="294"/>
      <c r="AG41" s="296">
        <f>IF(OR($AE41&lt;&gt;$AE43,$AE43=""), SUMIF($AE$13:$AE$188,$AE41,$AH$13:$AH$188),"" )</f>
        <v>0</v>
      </c>
      <c r="AH41" s="282" t="e">
        <f>IF(AF41=2,0,L41*12+M41+COUNTIF(N41:N41,"半")*0.5)</f>
        <v>#VALUE!</v>
      </c>
      <c r="AI41" s="283"/>
      <c r="AJ41" s="289" t="str">
        <f>IF(AI41&lt;&gt;"",VLOOKUP(AI41,$AK$13:$AL$16,2),"")</f>
        <v/>
      </c>
      <c r="AK41"/>
      <c r="AL41"/>
      <c r="AM41" s="39">
        <f>IF(AQ41&gt;=12,DATEDIF(BN41,BQ41,"y")+1,DATEDIF(BN41,BQ41,"y"))</f>
        <v>0</v>
      </c>
      <c r="AN41" s="39">
        <f>IF(AQ41&gt;=12,AQ41-12,AQ41)</f>
        <v>0</v>
      </c>
      <c r="AO41" s="40" t="str">
        <f>IF(AR41&lt;=15,"半",0)</f>
        <v>半</v>
      </c>
      <c r="AP41" s="36">
        <f>DATEDIF(BN41,BQ41,"y")</f>
        <v>0</v>
      </c>
      <c r="AQ41" s="37">
        <f>IF(AR41&gt;=16,DATEDIF(BN41,BQ41,"ym")+1,DATEDIF(BN41,BQ41,"ym"))</f>
        <v>0</v>
      </c>
      <c r="AR41" s="38">
        <f>DATEDIF(BN41,BQ41,"md")</f>
        <v>14</v>
      </c>
      <c r="AS41" s="39" t="e">
        <f>IF(AW41&gt;=12,DATEDIF(BN41,BR41,"y")+1,DATEDIF(BN41,BR41,"y"))</f>
        <v>#NUM!</v>
      </c>
      <c r="AT41" s="39" t="e">
        <f>IF(AW41&gt;=12,AW41-12,AW41)</f>
        <v>#NUM!</v>
      </c>
      <c r="AU41" s="40" t="e">
        <f>IF(AX41&lt;=15,"半",0)</f>
        <v>#NUM!</v>
      </c>
      <c r="AV41" s="36" t="e">
        <f>DATEDIF(BN41,BR41,"y")</f>
        <v>#NUM!</v>
      </c>
      <c r="AW41" s="37" t="e">
        <f>IF(AX41&gt;=16,DATEDIF(BN41,BR41,"ym")+1,DATEDIF(BN41,BR41,"ym"))</f>
        <v>#NUM!</v>
      </c>
      <c r="AX41" s="38" t="e">
        <f>DATEDIF(BN41,BR41,"md")</f>
        <v>#NUM!</v>
      </c>
      <c r="AY41" s="39" t="e">
        <f>IF(BC41&gt;=12,DATEDIF(BO41,BQ41,"y")+1,DATEDIF(BO41,BQ41,"y"))</f>
        <v>#NUM!</v>
      </c>
      <c r="AZ41" s="39" t="e">
        <f>IF(BC41&gt;=12,BC41-12,BC41)</f>
        <v>#NUM!</v>
      </c>
      <c r="BA41" s="40" t="e">
        <f>IF(BD41&lt;=15,"半",0)</f>
        <v>#NUM!</v>
      </c>
      <c r="BB41" s="36" t="e">
        <f>DATEDIF(BO41,BQ41,"y")</f>
        <v>#NUM!</v>
      </c>
      <c r="BC41" s="37" t="e">
        <f>IF(BD41&gt;=16,DATEDIF(BO41,BQ41,"ym")+1,DATEDIF(BO41,BQ41,"ym"))</f>
        <v>#NUM!</v>
      </c>
      <c r="BD41" s="37" t="e">
        <f>DATEDIF(BO41,BQ41,"md")</f>
        <v>#NUM!</v>
      </c>
      <c r="BE41" s="39" t="e">
        <f>IF(BI41&gt;=12,DATEDIF(BO41,BR41,"y")+1,DATEDIF(BO41,BR41,"y"))</f>
        <v>#NUM!</v>
      </c>
      <c r="BF41" s="39" t="e">
        <f>IF(BI41&gt;=12,BI41-12,BI41)</f>
        <v>#NUM!</v>
      </c>
      <c r="BG41" s="40" t="e">
        <f>IF(BJ41&lt;=15,"半",0)</f>
        <v>#NUM!</v>
      </c>
      <c r="BH41" s="36" t="e">
        <f>DATEDIF(BO41,BR41,"y")</f>
        <v>#NUM!</v>
      </c>
      <c r="BI41" s="37" t="e">
        <f>IF(BJ41&gt;=16,DATEDIF(BO41,BR41,"ym")+1,DATEDIF(BO41,BR41,"ym"))</f>
        <v>#NUM!</v>
      </c>
      <c r="BJ41" s="38" t="e">
        <f>DATEDIF(BO41,BR41,"md")</f>
        <v>#NUM!</v>
      </c>
      <c r="BK41" s="37"/>
      <c r="BL41" s="44">
        <f>IF(J42="現在",$AJ$6,J42)</f>
        <v>0</v>
      </c>
      <c r="BM41" s="37">
        <v>1</v>
      </c>
      <c r="BN41" s="46">
        <f>IF(DAY(J41)&lt;=15,J41-DAY(J41)+1,J41-DAY(J41)+16)</f>
        <v>1</v>
      </c>
      <c r="BO41" s="46">
        <f>IF(DAY(BN41)=1,BN41+15,BX41)</f>
        <v>16</v>
      </c>
      <c r="BP41" s="47"/>
      <c r="BQ41" s="115">
        <f>IF(CG41&gt;=16,CE41,IF(J42="現在",$AJ$6-CG41+15,J42-CG41+15))</f>
        <v>15</v>
      </c>
      <c r="BR41" s="48">
        <f>IF(DAY(BQ41)=15,BQ41-DAY(BQ41),BQ41-DAY(BQ41)+15)</f>
        <v>0</v>
      </c>
      <c r="BS41" s="47"/>
      <c r="BT41" s="47"/>
      <c r="BU41" s="45">
        <f>YEAR(J41)</f>
        <v>1900</v>
      </c>
      <c r="BV41" s="49">
        <f>MONTH(J41)+1</f>
        <v>2</v>
      </c>
      <c r="BW41" s="50" t="str">
        <f>CONCATENATE(BU41,"/",BV41,"/",1)</f>
        <v>1900/2/1</v>
      </c>
      <c r="BX41" s="50">
        <f>BW41+1-1</f>
        <v>32</v>
      </c>
      <c r="BY41" s="50">
        <f>BW41-1</f>
        <v>31</v>
      </c>
      <c r="BZ41" s="45">
        <f>DAY(BY41)</f>
        <v>31</v>
      </c>
      <c r="CA41" s="45">
        <f>DAY(J41)</f>
        <v>0</v>
      </c>
      <c r="CB41" s="45">
        <f>YEAR(BL41)</f>
        <v>1900</v>
      </c>
      <c r="CC41" s="49">
        <f>IF(MONTH(BL41)=12,MONTH(BL41)-12+1,MONTH(BL41)+1)</f>
        <v>2</v>
      </c>
      <c r="CD41" s="50" t="str">
        <f>IF(CC41=1,CONCATENATE(CB41+1,"/",CC41,"/",1),CONCATENATE(CB41,"/",CC41,"/",1))</f>
        <v>1900/2/1</v>
      </c>
      <c r="CE41" s="50">
        <f>CD41-1</f>
        <v>31</v>
      </c>
      <c r="CF41" s="45">
        <f>DAY(CE41)</f>
        <v>31</v>
      </c>
      <c r="CG41" s="45">
        <f>DAY(BL41)</f>
        <v>0</v>
      </c>
    </row>
    <row r="42" spans="1:85" ht="12.75" customHeight="1">
      <c r="A42" s="305"/>
      <c r="B42" s="299"/>
      <c r="C42" s="300"/>
      <c r="D42" s="300"/>
      <c r="E42" s="300"/>
      <c r="F42" s="300"/>
      <c r="G42" s="301"/>
      <c r="H42" s="2" t="s">
        <v>21</v>
      </c>
      <c r="I42" s="2"/>
      <c r="J42" s="290"/>
      <c r="K42" s="291"/>
      <c r="L42" s="304"/>
      <c r="M42" s="251"/>
      <c r="N42" s="285"/>
      <c r="O42" s="287"/>
      <c r="P42" s="251"/>
      <c r="Q42" s="298"/>
      <c r="R42" s="102"/>
      <c r="S42" s="264"/>
      <c r="T42" s="251"/>
      <c r="U42" s="253"/>
      <c r="V42"/>
      <c r="Z42" s="45"/>
      <c r="AA42" s="45"/>
      <c r="AB42" s="45"/>
      <c r="AC42" s="119"/>
      <c r="AE42" s="292"/>
      <c r="AF42" s="294"/>
      <c r="AG42" s="296"/>
      <c r="AH42" s="282"/>
      <c r="AI42" s="284"/>
      <c r="AJ42" s="191"/>
      <c r="AK42"/>
      <c r="AL42"/>
      <c r="AM42" s="39"/>
      <c r="AN42" s="39"/>
      <c r="AO42" s="40"/>
      <c r="AP42" s="36"/>
      <c r="AQ42" s="37"/>
      <c r="AR42" s="38"/>
      <c r="AS42" s="39"/>
      <c r="AT42" s="39"/>
      <c r="AU42" s="40"/>
      <c r="AV42" s="36"/>
      <c r="AW42" s="37"/>
      <c r="AX42" s="38"/>
      <c r="AY42" s="39"/>
      <c r="AZ42" s="39"/>
      <c r="BA42" s="40"/>
      <c r="BB42" s="36"/>
      <c r="BC42" s="37"/>
      <c r="BD42" s="37"/>
      <c r="BE42" s="39"/>
      <c r="BF42" s="39"/>
      <c r="BG42" s="40"/>
      <c r="BH42" s="36"/>
      <c r="BI42" s="37"/>
      <c r="BJ42" s="38"/>
      <c r="BK42" s="37"/>
      <c r="BL42" s="44"/>
      <c r="BM42" s="37"/>
      <c r="BN42" s="46"/>
      <c r="BO42" s="46"/>
      <c r="BP42" s="47"/>
      <c r="BQ42" s="48"/>
      <c r="BR42" s="48"/>
      <c r="BS42" s="47"/>
      <c r="BT42" s="47"/>
      <c r="BV42" s="49"/>
      <c r="BW42" s="50"/>
      <c r="BX42" s="50"/>
      <c r="BY42" s="50"/>
      <c r="CC42" s="49"/>
      <c r="CD42" s="50"/>
      <c r="CE42" s="50"/>
    </row>
    <row r="43" spans="1:85" ht="12.75" customHeight="1">
      <c r="A43" s="265"/>
      <c r="B43" s="267"/>
      <c r="C43" s="268"/>
      <c r="D43" s="268"/>
      <c r="E43" s="268"/>
      <c r="F43" s="268"/>
      <c r="G43" s="269"/>
      <c r="H43" s="1" t="s">
        <v>20</v>
      </c>
      <c r="I43" s="7"/>
      <c r="J43" s="302"/>
      <c r="K43" s="303"/>
      <c r="L43" s="277" t="str">
        <f>IF($J43&lt;&gt;"",IF($AI43="0-",AS43,IF($AI43="+0",AY43,IF($AI43="+-",BE43,AM43))),"")</f>
        <v/>
      </c>
      <c r="M43" s="250" t="str">
        <f>IF($J43&lt;&gt;"",IF($AI43="0-",AT43,IF($AI43="+0",AZ43,IF($AI43="+-",BF43,AN43))),"")</f>
        <v/>
      </c>
      <c r="N43" s="259" t="str">
        <f>IF($J43&lt;&gt;"",IF($AI43="0-",AU43,IF($AI43="+0",BA43,IF($AI43="+-",BG43,AO43))),"")</f>
        <v/>
      </c>
      <c r="O43" s="286" t="str">
        <f>IF($R44="","",ROUNDDOWN($AG43/12,0))</f>
        <v/>
      </c>
      <c r="P43" s="250" t="str">
        <f>IF($R44="","",ROUNDDOWN(MOD($AG43,12),0))</f>
        <v/>
      </c>
      <c r="Q43" s="297" t="str">
        <f>IF($R44="","", IF( (MOD($AG43,12)-$P43)&gt;=0.5,"半",0))</f>
        <v/>
      </c>
      <c r="R43" s="101"/>
      <c r="S43" s="263" t="str">
        <f>IF($R44="","",ROUNDDOWN($AG43*($R43/$R44)/12,0))</f>
        <v/>
      </c>
      <c r="T43" s="250" t="str">
        <f>IF($R44="","",ROUNDDOWN(MOD($AG43*($R43/$R44),12),0))</f>
        <v/>
      </c>
      <c r="U43" s="252" t="str">
        <f>IF(R44="","",IF( (MOD($AG43*($R43/$R44),12)-$T43)&gt;=0.5,"半",0) )</f>
        <v/>
      </c>
      <c r="V43"/>
      <c r="Z43" s="45"/>
      <c r="AA43" s="45"/>
      <c r="AB43" s="45"/>
      <c r="AC43" s="119"/>
      <c r="AE43" s="292"/>
      <c r="AF43" s="294"/>
      <c r="AG43" s="296">
        <f>IF(OR($AE43&lt;&gt;$AE45,$AE45=""), SUMIF($AE$13:$AE$188,$AE43,$AH$13:$AH$188),"" )</f>
        <v>0</v>
      </c>
      <c r="AH43" s="282" t="e">
        <f>IF(AF43=2,0,L43*12+M43+COUNTIF(N43:N43,"半")*0.5)</f>
        <v>#VALUE!</v>
      </c>
      <c r="AI43" s="283"/>
      <c r="AJ43" s="289" t="str">
        <f>IF(AI43&lt;&gt;"",VLOOKUP(AI43,$AK$13:$AL$16,2),"")</f>
        <v/>
      </c>
      <c r="AK43"/>
      <c r="AL43"/>
      <c r="AM43" s="39">
        <f>IF(AQ43&gt;=12,DATEDIF(BN43,BQ43,"y")+1,DATEDIF(BN43,BQ43,"y"))</f>
        <v>0</v>
      </c>
      <c r="AN43" s="39">
        <f>IF(AQ43&gt;=12,AQ43-12,AQ43)</f>
        <v>0</v>
      </c>
      <c r="AO43" s="40" t="str">
        <f>IF(AR43&lt;=15,"半",0)</f>
        <v>半</v>
      </c>
      <c r="AP43" s="36">
        <f>DATEDIF(BN43,BQ43,"y")</f>
        <v>0</v>
      </c>
      <c r="AQ43" s="37">
        <f>IF(AR43&gt;=16,DATEDIF(BN43,BQ43,"ym")+1,DATEDIF(BN43,BQ43,"ym"))</f>
        <v>0</v>
      </c>
      <c r="AR43" s="38">
        <f>DATEDIF(BN43,BQ43,"md")</f>
        <v>14</v>
      </c>
      <c r="AS43" s="39" t="e">
        <f>IF(AW43&gt;=12,DATEDIF(BN43,BR43,"y")+1,DATEDIF(BN43,BR43,"y"))</f>
        <v>#NUM!</v>
      </c>
      <c r="AT43" s="39" t="e">
        <f>IF(AW43&gt;=12,AW43-12,AW43)</f>
        <v>#NUM!</v>
      </c>
      <c r="AU43" s="40" t="e">
        <f>IF(AX43&lt;=15,"半",0)</f>
        <v>#NUM!</v>
      </c>
      <c r="AV43" s="36" t="e">
        <f>DATEDIF(BN43,BR43,"y")</f>
        <v>#NUM!</v>
      </c>
      <c r="AW43" s="37" t="e">
        <f>IF(AX43&gt;=16,DATEDIF(BN43,BR43,"ym")+1,DATEDIF(BN43,BR43,"ym"))</f>
        <v>#NUM!</v>
      </c>
      <c r="AX43" s="38" t="e">
        <f>DATEDIF(BN43,BR43,"md")</f>
        <v>#NUM!</v>
      </c>
      <c r="AY43" s="39" t="e">
        <f>IF(BC43&gt;=12,DATEDIF(BO43,BQ43,"y")+1,DATEDIF(BO43,BQ43,"y"))</f>
        <v>#NUM!</v>
      </c>
      <c r="AZ43" s="39" t="e">
        <f>IF(BC43&gt;=12,BC43-12,BC43)</f>
        <v>#NUM!</v>
      </c>
      <c r="BA43" s="40" t="e">
        <f>IF(BD43&lt;=15,"半",0)</f>
        <v>#NUM!</v>
      </c>
      <c r="BB43" s="36" t="e">
        <f>DATEDIF(BO43,BQ43,"y")</f>
        <v>#NUM!</v>
      </c>
      <c r="BC43" s="37" t="e">
        <f>IF(BD43&gt;=16,DATEDIF(BO43,BQ43,"ym")+1,DATEDIF(BO43,BQ43,"ym"))</f>
        <v>#NUM!</v>
      </c>
      <c r="BD43" s="37" t="e">
        <f>DATEDIF(BO43,BQ43,"md")</f>
        <v>#NUM!</v>
      </c>
      <c r="BE43" s="39" t="e">
        <f>IF(BI43&gt;=12,DATEDIF(BO43,BR43,"y")+1,DATEDIF(BO43,BR43,"y"))</f>
        <v>#NUM!</v>
      </c>
      <c r="BF43" s="39" t="e">
        <f>IF(BI43&gt;=12,BI43-12,BI43)</f>
        <v>#NUM!</v>
      </c>
      <c r="BG43" s="40" t="e">
        <f>IF(BJ43&lt;=15,"半",0)</f>
        <v>#NUM!</v>
      </c>
      <c r="BH43" s="36" t="e">
        <f>DATEDIF(BO43,BR43,"y")</f>
        <v>#NUM!</v>
      </c>
      <c r="BI43" s="37" t="e">
        <f>IF(BJ43&gt;=16,DATEDIF(BO43,BR43,"ym")+1,DATEDIF(BO43,BR43,"ym"))</f>
        <v>#NUM!</v>
      </c>
      <c r="BJ43" s="38" t="e">
        <f>DATEDIF(BO43,BR43,"md")</f>
        <v>#NUM!</v>
      </c>
      <c r="BK43" s="37"/>
      <c r="BL43" s="44">
        <f>IF(J44="現在",$AJ$6,J44)</f>
        <v>0</v>
      </c>
      <c r="BM43" s="37">
        <v>2</v>
      </c>
      <c r="BN43" s="46">
        <f>IF(DAY(J43)&lt;=15,J43-DAY(J43)+1,J43-DAY(J43)+16)</f>
        <v>1</v>
      </c>
      <c r="BO43" s="46">
        <f>IF(DAY(BN43)=1,BN43+15,BX43)</f>
        <v>16</v>
      </c>
      <c r="BP43" s="47"/>
      <c r="BQ43" s="115">
        <f>IF(CG43&gt;=16,CE43,IF(J44="現在",$AJ$6-CG43+15,J44-CG43+15))</f>
        <v>15</v>
      </c>
      <c r="BR43" s="48">
        <f>IF(DAY(BQ43)=15,BQ43-DAY(BQ43),BQ43-DAY(BQ43)+15)</f>
        <v>0</v>
      </c>
      <c r="BS43" s="47"/>
      <c r="BT43" s="47"/>
      <c r="BU43" s="45">
        <f>YEAR(J43)</f>
        <v>1900</v>
      </c>
      <c r="BV43" s="49">
        <f>MONTH(J43)+1</f>
        <v>2</v>
      </c>
      <c r="BW43" s="50" t="str">
        <f>CONCATENATE(BU43,"/",BV43,"/",1)</f>
        <v>1900/2/1</v>
      </c>
      <c r="BX43" s="50">
        <f>BW43+1-1</f>
        <v>32</v>
      </c>
      <c r="BY43" s="50">
        <f>BW43-1</f>
        <v>31</v>
      </c>
      <c r="BZ43" s="45">
        <f>DAY(BY43)</f>
        <v>31</v>
      </c>
      <c r="CA43" s="45">
        <f>DAY(J43)</f>
        <v>0</v>
      </c>
      <c r="CB43" s="45">
        <f>YEAR(BL43)</f>
        <v>1900</v>
      </c>
      <c r="CC43" s="49">
        <f>IF(MONTH(BL43)=12,MONTH(BL43)-12+1,MONTH(BL43)+1)</f>
        <v>2</v>
      </c>
      <c r="CD43" s="50" t="str">
        <f>IF(CC43=1,CONCATENATE(CB43+1,"/",CC43,"/",1),CONCATENATE(CB43,"/",CC43,"/",1))</f>
        <v>1900/2/1</v>
      </c>
      <c r="CE43" s="50">
        <f>CD43-1</f>
        <v>31</v>
      </c>
      <c r="CF43" s="45">
        <f>DAY(CE43)</f>
        <v>31</v>
      </c>
      <c r="CG43" s="45">
        <f>DAY(BL43)</f>
        <v>0</v>
      </c>
    </row>
    <row r="44" spans="1:85" ht="12.75" customHeight="1">
      <c r="A44" s="288"/>
      <c r="B44" s="299"/>
      <c r="C44" s="300"/>
      <c r="D44" s="300"/>
      <c r="E44" s="300"/>
      <c r="F44" s="300"/>
      <c r="G44" s="301"/>
      <c r="H44" s="2" t="s">
        <v>21</v>
      </c>
      <c r="I44" s="2"/>
      <c r="J44" s="290"/>
      <c r="K44" s="291"/>
      <c r="L44" s="304"/>
      <c r="M44" s="251"/>
      <c r="N44" s="285"/>
      <c r="O44" s="287"/>
      <c r="P44" s="251"/>
      <c r="Q44" s="298"/>
      <c r="R44" s="102"/>
      <c r="S44" s="264"/>
      <c r="T44" s="251"/>
      <c r="U44" s="253"/>
      <c r="V44"/>
      <c r="Z44" s="45"/>
      <c r="AA44" s="45"/>
      <c r="AB44" s="45"/>
      <c r="AC44" s="119"/>
      <c r="AE44" s="292"/>
      <c r="AF44" s="294"/>
      <c r="AG44" s="296"/>
      <c r="AH44" s="282"/>
      <c r="AI44" s="284"/>
      <c r="AJ44" s="191"/>
      <c r="AK44"/>
      <c r="AL44"/>
      <c r="AM44" s="58"/>
      <c r="AN44" s="58"/>
      <c r="AO44" s="59"/>
      <c r="AP44" s="36"/>
      <c r="AQ44" s="37"/>
      <c r="AR44" s="38"/>
      <c r="AS44" s="58"/>
      <c r="AT44" s="58"/>
      <c r="AU44" s="59"/>
      <c r="AV44" s="36"/>
      <c r="AW44" s="37"/>
      <c r="AX44" s="38"/>
      <c r="AY44" s="58"/>
      <c r="AZ44" s="58"/>
      <c r="BA44" s="59"/>
      <c r="BB44" s="36"/>
      <c r="BC44" s="37"/>
      <c r="BD44" s="37"/>
      <c r="BE44" s="58"/>
      <c r="BF44" s="58"/>
      <c r="BG44" s="59"/>
      <c r="BH44" s="36"/>
      <c r="BI44" s="37"/>
      <c r="BJ44" s="38"/>
      <c r="BK44" s="37"/>
      <c r="BL44" s="44"/>
      <c r="BM44" s="37"/>
      <c r="BN44" s="46"/>
      <c r="BO44" s="46"/>
      <c r="BP44" s="47"/>
      <c r="BQ44" s="48"/>
      <c r="BR44" s="48"/>
      <c r="BS44" s="47"/>
      <c r="BT44" s="47"/>
      <c r="BV44" s="49"/>
      <c r="BW44" s="50"/>
      <c r="BX44" s="50"/>
      <c r="BY44" s="50"/>
      <c r="CC44" s="49"/>
      <c r="CD44" s="50"/>
      <c r="CE44" s="50"/>
    </row>
    <row r="45" spans="1:85" ht="12.75" customHeight="1">
      <c r="A45" s="265"/>
      <c r="B45" s="267"/>
      <c r="C45" s="268"/>
      <c r="D45" s="268"/>
      <c r="E45" s="268"/>
      <c r="F45" s="268"/>
      <c r="G45" s="269"/>
      <c r="H45" s="1" t="s">
        <v>20</v>
      </c>
      <c r="I45" s="7"/>
      <c r="J45" s="302"/>
      <c r="K45" s="303"/>
      <c r="L45" s="277" t="str">
        <f>IF($J45&lt;&gt;"",IF($AI45="0-",AS45,IF($AI45="+0",AY45,IF($AI45="+-",BE45,AM45))),"")</f>
        <v/>
      </c>
      <c r="M45" s="250" t="str">
        <f>IF($J45&lt;&gt;"",IF($AI45="0-",AT45,IF($AI45="+0",AZ45,IF($AI45="+-",BF45,AN45))),"")</f>
        <v/>
      </c>
      <c r="N45" s="259" t="str">
        <f>IF($J45&lt;&gt;"",IF($AI45="0-",AU45,IF($AI45="+0",BA45,IF($AI45="+-",BG45,AO45))),"")</f>
        <v/>
      </c>
      <c r="O45" s="286" t="str">
        <f>IF($R46="","",ROUNDDOWN($AG45/12,0))</f>
        <v/>
      </c>
      <c r="P45" s="250" t="str">
        <f>IF($R46="","",ROUNDDOWN(MOD($AG45,12),0))</f>
        <v/>
      </c>
      <c r="Q45" s="297" t="str">
        <f>IF($R46="","", IF( (MOD($AG45,12)-$P45)&gt;=0.5,"半",0))</f>
        <v/>
      </c>
      <c r="R45" s="101"/>
      <c r="S45" s="263" t="str">
        <f>IF($R46="","",ROUNDDOWN($AG45*($R45/$R46)/12,0))</f>
        <v/>
      </c>
      <c r="T45" s="250" t="str">
        <f>IF($R46="","",ROUNDDOWN(MOD($AG45*($R45/$R46),12),0))</f>
        <v/>
      </c>
      <c r="U45" s="252" t="str">
        <f>IF(R46="","",IF( (MOD($AG45*($R45/$R46),12)-$T45)&gt;=0.5,"半",0) )</f>
        <v/>
      </c>
      <c r="V45"/>
      <c r="Z45" s="45"/>
      <c r="AA45" s="45"/>
      <c r="AB45" s="45"/>
      <c r="AC45" s="119"/>
      <c r="AE45" s="292"/>
      <c r="AF45" s="294"/>
      <c r="AG45" s="296">
        <f>IF(OR($AE45&lt;&gt;$AE47,$AE47=""), SUMIF($AE$13:$AE$188,$AE45,$AH$13:$AH$188),"" )</f>
        <v>0</v>
      </c>
      <c r="AH45" s="282" t="e">
        <f>IF(AF45=2,0,L45*12+M45+COUNTIF(N45:N45,"半")*0.5)</f>
        <v>#VALUE!</v>
      </c>
      <c r="AI45" s="283"/>
      <c r="AJ45" s="289" t="str">
        <f>IF(AI45&lt;&gt;"",VLOOKUP(AI45,$AK$13:$AL$16,2),"")</f>
        <v/>
      </c>
      <c r="AK45"/>
      <c r="AL45"/>
      <c r="AM45" s="39">
        <f>IF(AQ45&gt;=12,DATEDIF(BN45,BQ45,"y")+1,DATEDIF(BN45,BQ45,"y"))</f>
        <v>0</v>
      </c>
      <c r="AN45" s="39">
        <f>IF(AQ45&gt;=12,AQ45-12,AQ45)</f>
        <v>0</v>
      </c>
      <c r="AO45" s="40" t="str">
        <f>IF(AR45&lt;=15,"半",0)</f>
        <v>半</v>
      </c>
      <c r="AP45" s="36">
        <f>DATEDIF(BN45,BQ45,"y")</f>
        <v>0</v>
      </c>
      <c r="AQ45" s="37">
        <f>IF(AR45&gt;=16,DATEDIF(BN45,BQ45,"ym")+1,DATEDIF(BN45,BQ45,"ym"))</f>
        <v>0</v>
      </c>
      <c r="AR45" s="38">
        <f>DATEDIF(BN45,BQ45,"md")</f>
        <v>14</v>
      </c>
      <c r="AS45" s="39" t="e">
        <f>IF(AW45&gt;=12,DATEDIF(BN45,BR45,"y")+1,DATEDIF(BN45,BR45,"y"))</f>
        <v>#NUM!</v>
      </c>
      <c r="AT45" s="39" t="e">
        <f>IF(AW45&gt;=12,AW45-12,AW45)</f>
        <v>#NUM!</v>
      </c>
      <c r="AU45" s="40" t="e">
        <f>IF(AX45&lt;=15,"半",0)</f>
        <v>#NUM!</v>
      </c>
      <c r="AV45" s="36" t="e">
        <f>DATEDIF(BN45,BR45,"y")</f>
        <v>#NUM!</v>
      </c>
      <c r="AW45" s="37" t="e">
        <f>IF(AX45&gt;=16,DATEDIF(BN45,BR45,"ym")+1,DATEDIF(BN45,BR45,"ym"))</f>
        <v>#NUM!</v>
      </c>
      <c r="AX45" s="38" t="e">
        <f>DATEDIF(BN45,BR45,"md")</f>
        <v>#NUM!</v>
      </c>
      <c r="AY45" s="39" t="e">
        <f>IF(BC45&gt;=12,DATEDIF(BO45,BQ45,"y")+1,DATEDIF(BO45,BQ45,"y"))</f>
        <v>#NUM!</v>
      </c>
      <c r="AZ45" s="39" t="e">
        <f>IF(BC45&gt;=12,BC45-12,BC45)</f>
        <v>#NUM!</v>
      </c>
      <c r="BA45" s="40" t="e">
        <f>IF(BD45&lt;=15,"半",0)</f>
        <v>#NUM!</v>
      </c>
      <c r="BB45" s="36" t="e">
        <f>DATEDIF(BO45,BQ45,"y")</f>
        <v>#NUM!</v>
      </c>
      <c r="BC45" s="37" t="e">
        <f>IF(BD45&gt;=16,DATEDIF(BO45,BQ45,"ym")+1,DATEDIF(BO45,BQ45,"ym"))</f>
        <v>#NUM!</v>
      </c>
      <c r="BD45" s="37" t="e">
        <f>DATEDIF(BO45,BQ45,"md")</f>
        <v>#NUM!</v>
      </c>
      <c r="BE45" s="39" t="e">
        <f>IF(BI45&gt;=12,DATEDIF(BO45,BR45,"y")+1,DATEDIF(BO45,BR45,"y"))</f>
        <v>#NUM!</v>
      </c>
      <c r="BF45" s="39" t="e">
        <f>IF(BI45&gt;=12,BI45-12,BI45)</f>
        <v>#NUM!</v>
      </c>
      <c r="BG45" s="40" t="e">
        <f>IF(BJ45&lt;=15,"半",0)</f>
        <v>#NUM!</v>
      </c>
      <c r="BH45" s="36" t="e">
        <f>DATEDIF(BO45,BR45,"y")</f>
        <v>#NUM!</v>
      </c>
      <c r="BI45" s="37" t="e">
        <f>IF(BJ45&gt;=16,DATEDIF(BO45,BR45,"ym")+1,DATEDIF(BO45,BR45,"ym"))</f>
        <v>#NUM!</v>
      </c>
      <c r="BJ45" s="38" t="e">
        <f>DATEDIF(BO45,BR45,"md")</f>
        <v>#NUM!</v>
      </c>
      <c r="BK45" s="37"/>
      <c r="BL45" s="44">
        <f>IF(J46="現在",$AJ$6,J46)</f>
        <v>0</v>
      </c>
      <c r="BM45" s="37">
        <v>2</v>
      </c>
      <c r="BN45" s="46">
        <f>IF(DAY(J45)&lt;=15,J45-DAY(J45)+1,J45-DAY(J45)+16)</f>
        <v>1</v>
      </c>
      <c r="BO45" s="46">
        <f>IF(DAY(BN45)=1,BN45+15,BX45)</f>
        <v>16</v>
      </c>
      <c r="BP45" s="47"/>
      <c r="BQ45" s="115">
        <f>IF(CG45&gt;=16,CE45,IF(J46="現在",$AJ$6-CG45+15,J46-CG45+15))</f>
        <v>15</v>
      </c>
      <c r="BR45" s="48">
        <f>IF(DAY(BQ45)=15,BQ45-DAY(BQ45),BQ45-DAY(BQ45)+15)</f>
        <v>0</v>
      </c>
      <c r="BS45" s="47"/>
      <c r="BT45" s="47"/>
      <c r="BU45" s="45">
        <f>YEAR(J45)</f>
        <v>1900</v>
      </c>
      <c r="BV45" s="49">
        <f>MONTH(J45)+1</f>
        <v>2</v>
      </c>
      <c r="BW45" s="50" t="str">
        <f>CONCATENATE(BU45,"/",BV45,"/",1)</f>
        <v>1900/2/1</v>
      </c>
      <c r="BX45" s="50">
        <f>BW45+1-1</f>
        <v>32</v>
      </c>
      <c r="BY45" s="50">
        <f>BW45-1</f>
        <v>31</v>
      </c>
      <c r="BZ45" s="45">
        <f>DAY(BY45)</f>
        <v>31</v>
      </c>
      <c r="CA45" s="45">
        <f>DAY(J45)</f>
        <v>0</v>
      </c>
      <c r="CB45" s="45">
        <f>YEAR(BL45)</f>
        <v>1900</v>
      </c>
      <c r="CC45" s="49">
        <f>IF(MONTH(BL45)=12,MONTH(BL45)-12+1,MONTH(BL45)+1)</f>
        <v>2</v>
      </c>
      <c r="CD45" s="50" t="str">
        <f>IF(CC45=1,CONCATENATE(CB45+1,"/",CC45,"/",1),CONCATENATE(CB45,"/",CC45,"/",1))</f>
        <v>1900/2/1</v>
      </c>
      <c r="CE45" s="50">
        <f>CD45-1</f>
        <v>31</v>
      </c>
      <c r="CF45" s="45">
        <f>DAY(CE45)</f>
        <v>31</v>
      </c>
      <c r="CG45" s="45">
        <f>DAY(BL45)</f>
        <v>0</v>
      </c>
    </row>
    <row r="46" spans="1:85" ht="12.75" customHeight="1">
      <c r="A46" s="288"/>
      <c r="B46" s="299"/>
      <c r="C46" s="300"/>
      <c r="D46" s="300"/>
      <c r="E46" s="300"/>
      <c r="F46" s="300"/>
      <c r="G46" s="301"/>
      <c r="H46" s="2" t="s">
        <v>21</v>
      </c>
      <c r="I46" s="2"/>
      <c r="J46" s="290"/>
      <c r="K46" s="291"/>
      <c r="L46" s="304"/>
      <c r="M46" s="251"/>
      <c r="N46" s="285"/>
      <c r="O46" s="287"/>
      <c r="P46" s="251"/>
      <c r="Q46" s="298"/>
      <c r="R46" s="102"/>
      <c r="S46" s="264"/>
      <c r="T46" s="251"/>
      <c r="U46" s="253"/>
      <c r="V46"/>
      <c r="Z46" s="45"/>
      <c r="AA46" s="45"/>
      <c r="AB46" s="45"/>
      <c r="AC46" s="119"/>
      <c r="AE46" s="292"/>
      <c r="AF46" s="294"/>
      <c r="AG46" s="296"/>
      <c r="AH46" s="282"/>
      <c r="AI46" s="284"/>
      <c r="AJ46" s="191"/>
      <c r="AK46"/>
      <c r="AL46"/>
      <c r="AM46" s="58"/>
      <c r="AN46" s="58"/>
      <c r="AO46" s="59"/>
      <c r="AP46" s="36"/>
      <c r="AQ46" s="37"/>
      <c r="AR46" s="38"/>
      <c r="AS46" s="58"/>
      <c r="AT46" s="58"/>
      <c r="AU46" s="59"/>
      <c r="AV46" s="36"/>
      <c r="AW46" s="37"/>
      <c r="AX46" s="38"/>
      <c r="AY46" s="58"/>
      <c r="AZ46" s="58"/>
      <c r="BA46" s="59"/>
      <c r="BB46" s="36"/>
      <c r="BC46" s="37"/>
      <c r="BD46" s="37"/>
      <c r="BE46" s="58"/>
      <c r="BF46" s="58"/>
      <c r="BG46" s="59"/>
      <c r="BH46" s="36"/>
      <c r="BI46" s="37"/>
      <c r="BJ46" s="38"/>
      <c r="BK46" s="37"/>
      <c r="BL46" s="44"/>
      <c r="BM46" s="37"/>
      <c r="BN46" s="46"/>
      <c r="BO46" s="46"/>
      <c r="BP46" s="47"/>
      <c r="BQ46" s="48"/>
      <c r="BR46" s="48"/>
      <c r="BS46" s="47"/>
      <c r="BT46" s="47"/>
      <c r="BV46" s="49"/>
      <c r="BW46" s="50"/>
      <c r="BX46" s="50"/>
      <c r="BY46" s="50"/>
      <c r="CC46" s="49"/>
      <c r="CD46" s="50"/>
      <c r="CE46" s="50"/>
    </row>
    <row r="47" spans="1:85" ht="12.75" customHeight="1">
      <c r="A47" s="265"/>
      <c r="B47" s="267"/>
      <c r="C47" s="268"/>
      <c r="D47" s="268"/>
      <c r="E47" s="268"/>
      <c r="F47" s="268"/>
      <c r="G47" s="269"/>
      <c r="H47" s="1" t="s">
        <v>20</v>
      </c>
      <c r="I47" s="7"/>
      <c r="J47" s="302"/>
      <c r="K47" s="303"/>
      <c r="L47" s="277" t="str">
        <f>IF($J47&lt;&gt;"",IF($AI47="0-",AS47,IF($AI47="+0",AY47,IF($AI47="+-",BE47,AM47))),"")</f>
        <v/>
      </c>
      <c r="M47" s="250" t="str">
        <f>IF($J47&lt;&gt;"",IF($AI47="0-",AT47,IF($AI47="+0",AZ47,IF($AI47="+-",BF47,AN47))),"")</f>
        <v/>
      </c>
      <c r="N47" s="259" t="str">
        <f>IF($J47&lt;&gt;"",IF($AI47="0-",AU47,IF($AI47="+0",BA47,IF($AI47="+-",BG47,AO47))),"")</f>
        <v/>
      </c>
      <c r="O47" s="286" t="str">
        <f>IF($R48="","",ROUNDDOWN($AG47/12,0))</f>
        <v/>
      </c>
      <c r="P47" s="250" t="str">
        <f>IF($R48="","",ROUNDDOWN(MOD($AG47,12),0))</f>
        <v/>
      </c>
      <c r="Q47" s="297" t="str">
        <f>IF($R48="","", IF( (MOD($AG47,12)-$P47)&gt;=0.5,"半",0))</f>
        <v/>
      </c>
      <c r="R47" s="101"/>
      <c r="S47" s="263" t="str">
        <f>IF($R48="","",ROUNDDOWN($AG47*($R47/$R48)/12,0))</f>
        <v/>
      </c>
      <c r="T47" s="250" t="str">
        <f>IF($R48="","",ROUNDDOWN(MOD($AG47*($R47/$R48),12),0))</f>
        <v/>
      </c>
      <c r="U47" s="252" t="str">
        <f>IF(R48="","",IF( (MOD($AG47*($R47/$R48),12)-$T47)&gt;=0.5,"半",0) )</f>
        <v/>
      </c>
      <c r="V47"/>
      <c r="Z47" s="45"/>
      <c r="AA47" s="45"/>
      <c r="AB47" s="45"/>
      <c r="AC47" s="119"/>
      <c r="AE47" s="292"/>
      <c r="AF47" s="294"/>
      <c r="AG47" s="296">
        <f>IF(OR($AE47&lt;&gt;$AE49,$AE49=""), SUMIF($AE$13:$AE$188,$AE47,$AH$13:$AH$188),"" )</f>
        <v>0</v>
      </c>
      <c r="AH47" s="282" t="e">
        <f>IF(AF47=2,0,L47*12+M47+COUNTIF(N47:N47,"半")*0.5)</f>
        <v>#VALUE!</v>
      </c>
      <c r="AI47" s="283"/>
      <c r="AJ47" s="289" t="str">
        <f>IF(AI47&lt;&gt;"",VLOOKUP(AI47,$AK$13:$AL$16,2),"")</f>
        <v/>
      </c>
      <c r="AK47"/>
      <c r="AL47"/>
      <c r="AM47" s="39">
        <f>IF(AQ47&gt;=12,DATEDIF(BN47,BQ47,"y")+1,DATEDIF(BN47,BQ47,"y"))</f>
        <v>0</v>
      </c>
      <c r="AN47" s="39">
        <f>IF(AQ47&gt;=12,AQ47-12,AQ47)</f>
        <v>0</v>
      </c>
      <c r="AO47" s="40" t="str">
        <f>IF(AR47&lt;=15,"半",0)</f>
        <v>半</v>
      </c>
      <c r="AP47" s="36">
        <f>DATEDIF(BN47,BQ47,"y")</f>
        <v>0</v>
      </c>
      <c r="AQ47" s="37">
        <f>IF(AR47&gt;=16,DATEDIF(BN47,BQ47,"ym")+1,DATEDIF(BN47,BQ47,"ym"))</f>
        <v>0</v>
      </c>
      <c r="AR47" s="38">
        <f>DATEDIF(BN47,BQ47,"md")</f>
        <v>14</v>
      </c>
      <c r="AS47" s="39" t="e">
        <f>IF(AW47&gt;=12,DATEDIF(BN47,BR47,"y")+1,DATEDIF(BN47,BR47,"y"))</f>
        <v>#NUM!</v>
      </c>
      <c r="AT47" s="39" t="e">
        <f>IF(AW47&gt;=12,AW47-12,AW47)</f>
        <v>#NUM!</v>
      </c>
      <c r="AU47" s="40" t="e">
        <f>IF(AX47&lt;=15,"半",0)</f>
        <v>#NUM!</v>
      </c>
      <c r="AV47" s="36" t="e">
        <f>DATEDIF(BN47,BR47,"y")</f>
        <v>#NUM!</v>
      </c>
      <c r="AW47" s="37" t="e">
        <f>IF(AX47&gt;=16,DATEDIF(BN47,BR47,"ym")+1,DATEDIF(BN47,BR47,"ym"))</f>
        <v>#NUM!</v>
      </c>
      <c r="AX47" s="38" t="e">
        <f>DATEDIF(BN47,BR47,"md")</f>
        <v>#NUM!</v>
      </c>
      <c r="AY47" s="39" t="e">
        <f>IF(BC47&gt;=12,DATEDIF(BO47,BQ47,"y")+1,DATEDIF(BO47,BQ47,"y"))</f>
        <v>#NUM!</v>
      </c>
      <c r="AZ47" s="39" t="e">
        <f>IF(BC47&gt;=12,BC47-12,BC47)</f>
        <v>#NUM!</v>
      </c>
      <c r="BA47" s="40" t="e">
        <f>IF(BD47&lt;=15,"半",0)</f>
        <v>#NUM!</v>
      </c>
      <c r="BB47" s="36" t="e">
        <f>DATEDIF(BO47,BQ47,"y")</f>
        <v>#NUM!</v>
      </c>
      <c r="BC47" s="37" t="e">
        <f>IF(BD47&gt;=16,DATEDIF(BO47,BQ47,"ym")+1,DATEDIF(BO47,BQ47,"ym"))</f>
        <v>#NUM!</v>
      </c>
      <c r="BD47" s="37" t="e">
        <f>DATEDIF(BO47,BQ47,"md")</f>
        <v>#NUM!</v>
      </c>
      <c r="BE47" s="39" t="e">
        <f>IF(BI47&gt;=12,DATEDIF(BO47,BR47,"y")+1,DATEDIF(BO47,BR47,"y"))</f>
        <v>#NUM!</v>
      </c>
      <c r="BF47" s="39" t="e">
        <f>IF(BI47&gt;=12,BI47-12,BI47)</f>
        <v>#NUM!</v>
      </c>
      <c r="BG47" s="40" t="e">
        <f>IF(BJ47&lt;=15,"半",0)</f>
        <v>#NUM!</v>
      </c>
      <c r="BH47" s="36" t="e">
        <f>DATEDIF(BO47,BR47,"y")</f>
        <v>#NUM!</v>
      </c>
      <c r="BI47" s="37" t="e">
        <f>IF(BJ47&gt;=16,DATEDIF(BO47,BR47,"ym")+1,DATEDIF(BO47,BR47,"ym"))</f>
        <v>#NUM!</v>
      </c>
      <c r="BJ47" s="38" t="e">
        <f>DATEDIF(BO47,BR47,"md")</f>
        <v>#NUM!</v>
      </c>
      <c r="BK47" s="37"/>
      <c r="BL47" s="44">
        <f>IF(J48="現在",$AJ$6,J48)</f>
        <v>0</v>
      </c>
      <c r="BM47" s="37">
        <v>2</v>
      </c>
      <c r="BN47" s="46">
        <f>IF(DAY(J47)&lt;=15,J47-DAY(J47)+1,J47-DAY(J47)+16)</f>
        <v>1</v>
      </c>
      <c r="BO47" s="46">
        <f>IF(DAY(BN47)=1,BN47+15,BX47)</f>
        <v>16</v>
      </c>
      <c r="BP47" s="47"/>
      <c r="BQ47" s="115">
        <f>IF(CG47&gt;=16,CE47,IF(J48="現在",$AJ$6-CG47+15,J48-CG47+15))</f>
        <v>15</v>
      </c>
      <c r="BR47" s="48">
        <f>IF(DAY(BQ47)=15,BQ47-DAY(BQ47),BQ47-DAY(BQ47)+15)</f>
        <v>0</v>
      </c>
      <c r="BS47" s="47"/>
      <c r="BT47" s="47"/>
      <c r="BU47" s="45">
        <f>YEAR(J47)</f>
        <v>1900</v>
      </c>
      <c r="BV47" s="49">
        <f>MONTH(J47)+1</f>
        <v>2</v>
      </c>
      <c r="BW47" s="50" t="str">
        <f>CONCATENATE(BU47,"/",BV47,"/",1)</f>
        <v>1900/2/1</v>
      </c>
      <c r="BX47" s="50">
        <f>BW47+1-1</f>
        <v>32</v>
      </c>
      <c r="BY47" s="50">
        <f>BW47-1</f>
        <v>31</v>
      </c>
      <c r="BZ47" s="45">
        <f>DAY(BY47)</f>
        <v>31</v>
      </c>
      <c r="CA47" s="45">
        <f>DAY(J47)</f>
        <v>0</v>
      </c>
      <c r="CB47" s="45">
        <f>YEAR(BL47)</f>
        <v>1900</v>
      </c>
      <c r="CC47" s="49">
        <f>IF(MONTH(BL47)=12,MONTH(BL47)-12+1,MONTH(BL47)+1)</f>
        <v>2</v>
      </c>
      <c r="CD47" s="50" t="str">
        <f>IF(CC47=1,CONCATENATE(CB47+1,"/",CC47,"/",1),CONCATENATE(CB47,"/",CC47,"/",1))</f>
        <v>1900/2/1</v>
      </c>
      <c r="CE47" s="50">
        <f>CD47-1</f>
        <v>31</v>
      </c>
      <c r="CF47" s="45">
        <f>DAY(CE47)</f>
        <v>31</v>
      </c>
      <c r="CG47" s="45">
        <f>DAY(BL47)</f>
        <v>0</v>
      </c>
    </row>
    <row r="48" spans="1:85" ht="12.75" customHeight="1" thickBot="1">
      <c r="A48" s="266"/>
      <c r="B48" s="270"/>
      <c r="C48" s="260"/>
      <c r="D48" s="260"/>
      <c r="E48" s="260"/>
      <c r="F48" s="260"/>
      <c r="G48" s="262"/>
      <c r="H48" s="8" t="s">
        <v>21</v>
      </c>
      <c r="I48" s="8"/>
      <c r="J48" s="474"/>
      <c r="K48" s="475"/>
      <c r="L48" s="279"/>
      <c r="M48" s="452"/>
      <c r="N48" s="280"/>
      <c r="O48" s="445"/>
      <c r="P48" s="452"/>
      <c r="Q48" s="465"/>
      <c r="R48" s="123"/>
      <c r="S48" s="453"/>
      <c r="T48" s="452"/>
      <c r="U48" s="451"/>
      <c r="V48" s="158"/>
      <c r="W48" s="157"/>
      <c r="X48" s="157"/>
      <c r="Y48" s="157"/>
      <c r="Z48" s="157"/>
      <c r="AA48" s="157"/>
      <c r="AB48" s="157"/>
      <c r="AC48" s="121"/>
      <c r="AE48" s="292"/>
      <c r="AF48" s="294"/>
      <c r="AG48" s="296"/>
      <c r="AH48" s="282"/>
      <c r="AI48" s="284"/>
      <c r="AJ48" s="191"/>
      <c r="AK48"/>
      <c r="AL48"/>
      <c r="AM48" s="58"/>
      <c r="AN48" s="58"/>
      <c r="AO48" s="59"/>
      <c r="AP48" s="36"/>
      <c r="AQ48" s="37"/>
      <c r="AR48" s="38"/>
      <c r="AS48" s="58"/>
      <c r="AT48" s="58"/>
      <c r="AU48" s="59"/>
      <c r="AV48" s="36"/>
      <c r="AW48" s="37"/>
      <c r="AX48" s="38"/>
      <c r="AY48" s="58"/>
      <c r="AZ48" s="58"/>
      <c r="BA48" s="59"/>
      <c r="BB48" s="36"/>
      <c r="BC48" s="37"/>
      <c r="BD48" s="37"/>
      <c r="BE48" s="58"/>
      <c r="BF48" s="58"/>
      <c r="BG48" s="59"/>
      <c r="BH48" s="36"/>
      <c r="BI48" s="37"/>
      <c r="BJ48" s="38"/>
      <c r="BK48" s="37"/>
      <c r="BL48" s="44"/>
      <c r="BM48" s="37"/>
      <c r="BN48" s="46"/>
      <c r="BO48" s="46"/>
      <c r="BP48" s="47"/>
      <c r="BQ48" s="48"/>
      <c r="BR48" s="48"/>
      <c r="BS48" s="47"/>
      <c r="BT48" s="47"/>
      <c r="BV48" s="49"/>
      <c r="BW48" s="50"/>
      <c r="BX48" s="50"/>
      <c r="BY48" s="50"/>
      <c r="CC48" s="49"/>
      <c r="CD48" s="50"/>
      <c r="CE48" s="50"/>
    </row>
    <row r="49" spans="1:86" ht="13.5" customHeight="1">
      <c r="A49" s="207" t="s">
        <v>43</v>
      </c>
      <c r="B49" s="438"/>
      <c r="C49" s="439"/>
      <c r="D49" s="98"/>
      <c r="E49" s="60"/>
      <c r="F49" s="60"/>
      <c r="G49" s="61" t="s">
        <v>52</v>
      </c>
      <c r="H49" s="5"/>
      <c r="I49" s="5"/>
      <c r="J49" s="6"/>
      <c r="K49" s="6"/>
      <c r="L49" s="4"/>
      <c r="M49" s="4"/>
      <c r="N49" s="4"/>
      <c r="O49" s="56"/>
      <c r="P49" s="426" t="s">
        <v>57</v>
      </c>
      <c r="Q49" s="236"/>
      <c r="R49" s="236"/>
      <c r="S49" s="236"/>
      <c r="T49" s="236"/>
      <c r="U49" s="236"/>
      <c r="V49" s="234"/>
      <c r="W49" s="236" t="s">
        <v>56</v>
      </c>
      <c r="X49" s="236"/>
      <c r="Y49" s="236"/>
      <c r="Z49" s="236"/>
      <c r="AA49" s="236"/>
      <c r="AB49" s="236"/>
      <c r="AC49" s="237"/>
      <c r="AK49"/>
      <c r="AL49"/>
      <c r="AV49" s="37"/>
      <c r="AW49" s="37"/>
      <c r="AX49" s="37"/>
      <c r="AY49" s="63"/>
      <c r="AZ49" s="63"/>
      <c r="BA49" s="63"/>
      <c r="BB49" s="37"/>
      <c r="BC49" s="37"/>
      <c r="BD49" s="37"/>
      <c r="BE49" s="63"/>
      <c r="BF49" s="63"/>
      <c r="BG49" s="63"/>
      <c r="BH49" s="37"/>
      <c r="BI49" s="37"/>
      <c r="BJ49" s="37"/>
      <c r="BK49" s="37"/>
      <c r="BL49" s="44"/>
      <c r="BM49" s="37"/>
      <c r="BN49" s="47"/>
      <c r="BO49" s="47"/>
      <c r="BP49" s="47"/>
      <c r="BQ49" s="47"/>
      <c r="BR49" s="47"/>
      <c r="BS49" s="47"/>
      <c r="BT49" s="47"/>
      <c r="BV49" s="49"/>
      <c r="BW49" s="50"/>
      <c r="BX49" s="50"/>
      <c r="BY49" s="50"/>
      <c r="CC49" s="49"/>
      <c r="CD49" s="50"/>
      <c r="CE49" s="50"/>
    </row>
    <row r="50" spans="1:86" ht="13.5" customHeight="1">
      <c r="A50" s="207"/>
      <c r="B50" s="211"/>
      <c r="C50" s="212"/>
      <c r="D50" s="98"/>
      <c r="E50" s="60"/>
      <c r="F50" s="60"/>
      <c r="G50" s="61"/>
      <c r="H50" s="5"/>
      <c r="I50" s="5"/>
      <c r="J50" s="6"/>
      <c r="K50" s="6"/>
      <c r="L50" s="4"/>
      <c r="M50" s="4"/>
      <c r="N50" s="4"/>
      <c r="O50" s="56"/>
      <c r="P50" s="235"/>
      <c r="Q50" s="199"/>
      <c r="R50" s="199"/>
      <c r="S50" s="199"/>
      <c r="T50" s="199"/>
      <c r="U50" s="199"/>
      <c r="V50" s="195"/>
      <c r="W50" s="199"/>
      <c r="X50" s="199"/>
      <c r="Y50" s="199"/>
      <c r="Z50" s="199"/>
      <c r="AA50" s="199"/>
      <c r="AB50" s="199"/>
      <c r="AC50" s="200"/>
      <c r="AK50"/>
      <c r="AL50"/>
      <c r="AV50" s="37"/>
      <c r="AW50" s="37"/>
      <c r="AX50" s="37"/>
      <c r="AY50" s="63"/>
      <c r="AZ50" s="63"/>
      <c r="BA50" s="63"/>
      <c r="BB50" s="37"/>
      <c r="BC50" s="37"/>
      <c r="BD50" s="37"/>
      <c r="BE50" s="63"/>
      <c r="BF50" s="63"/>
      <c r="BG50" s="63"/>
      <c r="BH50" s="37"/>
      <c r="BI50" s="37"/>
      <c r="BJ50" s="37"/>
      <c r="BK50" s="37"/>
      <c r="BL50" s="44"/>
      <c r="BM50" s="37"/>
      <c r="BN50" s="47"/>
      <c r="BO50" s="47"/>
      <c r="BP50" s="47"/>
      <c r="BQ50" s="47"/>
      <c r="BR50" s="47"/>
      <c r="BS50" s="47"/>
      <c r="BT50" s="47"/>
      <c r="BV50" s="49"/>
      <c r="BW50" s="50"/>
      <c r="BX50" s="50"/>
      <c r="BY50" s="50"/>
      <c r="CC50" s="49"/>
      <c r="CD50" s="50"/>
      <c r="CE50" s="50"/>
    </row>
    <row r="51" spans="1:86" ht="13.5" customHeight="1">
      <c r="A51" s="207"/>
      <c r="B51" s="238"/>
      <c r="C51" s="239"/>
      <c r="D51" s="61"/>
      <c r="E51" s="60"/>
      <c r="F51" s="60"/>
      <c r="G51" s="61"/>
      <c r="H51" s="5"/>
      <c r="I51" s="5"/>
      <c r="J51" s="6"/>
      <c r="K51" s="6"/>
      <c r="L51" s="4"/>
      <c r="M51" s="4"/>
      <c r="N51" s="4"/>
      <c r="O51" s="56"/>
      <c r="P51" s="242" t="s">
        <v>75</v>
      </c>
      <c r="Q51" s="243"/>
      <c r="R51" s="243"/>
      <c r="S51" s="243"/>
      <c r="T51" s="243"/>
      <c r="U51" s="243" t="s">
        <v>125</v>
      </c>
      <c r="V51" s="243"/>
      <c r="W51" s="244" t="s">
        <v>75</v>
      </c>
      <c r="X51" s="243"/>
      <c r="Y51" s="243"/>
      <c r="Z51" s="243"/>
      <c r="AA51" s="243"/>
      <c r="AB51" s="243" t="s">
        <v>49</v>
      </c>
      <c r="AC51" s="245"/>
      <c r="AK51"/>
      <c r="AL51"/>
      <c r="AV51" s="37"/>
      <c r="AW51" s="37"/>
      <c r="AX51" s="37"/>
      <c r="AY51" s="63"/>
      <c r="AZ51" s="63"/>
      <c r="BA51" s="63"/>
      <c r="BB51" s="37"/>
      <c r="BC51" s="37"/>
      <c r="BD51" s="37"/>
      <c r="BE51" s="63"/>
      <c r="BF51" s="63"/>
      <c r="BG51" s="63"/>
      <c r="BH51" s="37"/>
      <c r="BI51" s="37"/>
      <c r="BJ51" s="37"/>
      <c r="BK51" s="37"/>
      <c r="BL51" s="44"/>
      <c r="BM51" s="37"/>
      <c r="BN51" s="47"/>
      <c r="BO51" s="47"/>
      <c r="BP51" s="47"/>
      <c r="BQ51" s="47"/>
      <c r="BR51" s="47"/>
      <c r="BS51" s="47"/>
      <c r="BT51" s="47"/>
      <c r="BV51" s="49"/>
      <c r="BW51" s="50"/>
      <c r="BX51" s="50"/>
      <c r="BY51" s="50"/>
      <c r="CC51" s="49"/>
      <c r="CD51" s="50"/>
      <c r="CE51" s="50"/>
    </row>
    <row r="52" spans="1:86" ht="13.5" customHeight="1">
      <c r="A52" s="208"/>
      <c r="B52" s="240"/>
      <c r="C52" s="241"/>
      <c r="D52" s="61"/>
      <c r="E52" s="60"/>
      <c r="F52" s="60"/>
      <c r="G52" s="61"/>
      <c r="H52" s="5"/>
      <c r="I52" s="5"/>
      <c r="J52" s="6"/>
      <c r="K52" s="6"/>
      <c r="L52" s="4"/>
      <c r="M52" s="4"/>
      <c r="N52" s="4"/>
      <c r="O52" s="56"/>
      <c r="P52" s="166" t="s">
        <v>37</v>
      </c>
      <c r="Q52" s="163"/>
      <c r="R52" s="225" t="s">
        <v>75</v>
      </c>
      <c r="S52" s="225"/>
      <c r="T52" s="225"/>
      <c r="U52" s="225"/>
      <c r="V52" s="226"/>
      <c r="W52" s="174" t="s">
        <v>37</v>
      </c>
      <c r="X52" s="163"/>
      <c r="Y52" s="246" t="s">
        <v>75</v>
      </c>
      <c r="Z52" s="225"/>
      <c r="AA52" s="225"/>
      <c r="AB52" s="225"/>
      <c r="AC52" s="247"/>
      <c r="AK52"/>
      <c r="AL52"/>
      <c r="AV52" s="37"/>
      <c r="AW52" s="37"/>
      <c r="AX52" s="37"/>
      <c r="AY52" s="63"/>
      <c r="AZ52" s="63"/>
      <c r="BA52" s="63"/>
      <c r="BB52" s="37"/>
      <c r="BC52" s="37"/>
      <c r="BD52" s="37"/>
      <c r="BE52" s="63"/>
      <c r="BF52" s="63"/>
      <c r="BG52" s="63"/>
      <c r="BH52" s="37"/>
      <c r="BI52" s="37"/>
      <c r="BJ52" s="37"/>
      <c r="BK52" s="37"/>
      <c r="BL52" s="44"/>
      <c r="BM52" s="37"/>
      <c r="BN52" s="47"/>
      <c r="BO52" s="47"/>
      <c r="BP52" s="47"/>
      <c r="BQ52" s="47"/>
      <c r="BR52" s="47"/>
      <c r="BS52" s="47"/>
      <c r="BT52" s="47"/>
      <c r="BV52" s="49"/>
      <c r="BW52" s="50"/>
      <c r="BX52" s="50"/>
      <c r="BY52" s="50"/>
      <c r="CC52" s="49"/>
      <c r="CD52" s="50"/>
      <c r="CE52" s="50"/>
    </row>
    <row r="53" spans="1:86" ht="13.5" customHeight="1">
      <c r="A53" s="220" t="s">
        <v>80</v>
      </c>
      <c r="B53" s="238"/>
      <c r="C53" s="239"/>
      <c r="D53" s="61"/>
      <c r="E53" s="60"/>
      <c r="F53" s="60"/>
      <c r="G53" s="61"/>
      <c r="H53" s="5"/>
      <c r="I53" s="5"/>
      <c r="J53" s="6"/>
      <c r="K53" s="6"/>
      <c r="L53" s="4"/>
      <c r="M53" s="4"/>
      <c r="N53" s="4"/>
      <c r="O53" s="56"/>
      <c r="P53" s="167"/>
      <c r="Q53" s="165"/>
      <c r="R53" s="227"/>
      <c r="S53" s="227"/>
      <c r="T53" s="227"/>
      <c r="U53" s="227"/>
      <c r="V53" s="228"/>
      <c r="W53" s="229"/>
      <c r="X53" s="165"/>
      <c r="Y53" s="248"/>
      <c r="Z53" s="227"/>
      <c r="AA53" s="227"/>
      <c r="AB53" s="227"/>
      <c r="AC53" s="249"/>
      <c r="AK53"/>
      <c r="AL53"/>
      <c r="AV53" s="37"/>
      <c r="AW53" s="37"/>
      <c r="AX53" s="37"/>
      <c r="AY53" s="63"/>
      <c r="AZ53" s="63"/>
      <c r="BA53" s="63"/>
      <c r="BB53" s="37"/>
      <c r="BC53" s="37"/>
      <c r="BD53" s="37"/>
      <c r="BE53" s="63"/>
      <c r="BF53" s="63"/>
      <c r="BG53" s="63"/>
      <c r="BH53" s="37"/>
      <c r="BI53" s="37"/>
      <c r="BJ53" s="37"/>
      <c r="BK53" s="37"/>
      <c r="BL53" s="44"/>
      <c r="BM53" s="37"/>
      <c r="BN53" s="47"/>
      <c r="BO53" s="47"/>
      <c r="BP53" s="47"/>
      <c r="BQ53" s="47"/>
      <c r="BR53" s="47"/>
      <c r="BS53" s="47"/>
      <c r="BT53" s="47"/>
      <c r="BV53" s="49"/>
      <c r="BW53" s="50"/>
      <c r="BX53" s="50"/>
      <c r="BY53" s="50"/>
      <c r="CC53" s="49"/>
      <c r="CD53" s="50"/>
      <c r="CE53" s="50"/>
    </row>
    <row r="54" spans="1:86" ht="13.5" customHeight="1">
      <c r="A54" s="221"/>
      <c r="B54" s="240"/>
      <c r="C54" s="241"/>
      <c r="D54" s="61"/>
      <c r="E54" s="60"/>
      <c r="F54" s="60"/>
      <c r="G54" s="61"/>
      <c r="H54" s="5"/>
      <c r="I54" s="5"/>
      <c r="J54" s="6"/>
      <c r="K54" s="6"/>
      <c r="L54" s="4"/>
      <c r="M54" s="4"/>
      <c r="N54" s="4"/>
      <c r="O54" s="56"/>
      <c r="P54" s="166" t="s">
        <v>25</v>
      </c>
      <c r="Q54" s="163"/>
      <c r="R54" s="168" t="s">
        <v>75</v>
      </c>
      <c r="S54" s="168"/>
      <c r="T54" s="168"/>
      <c r="U54" s="168"/>
      <c r="V54" s="71" t="s">
        <v>50</v>
      </c>
      <c r="W54" s="180" t="s">
        <v>39</v>
      </c>
      <c r="X54" s="181"/>
      <c r="Y54" s="184" t="s">
        <v>75</v>
      </c>
      <c r="Z54" s="184"/>
      <c r="AA54" s="184"/>
      <c r="AB54" s="184"/>
      <c r="AC54" s="185"/>
      <c r="AK54"/>
      <c r="AL54"/>
      <c r="AV54" s="37"/>
      <c r="AW54" s="37"/>
      <c r="AX54" s="37"/>
      <c r="AY54" s="63"/>
      <c r="AZ54" s="63"/>
      <c r="BA54" s="63"/>
      <c r="BB54" s="37"/>
      <c r="BC54" s="37"/>
      <c r="BD54" s="37"/>
      <c r="BE54" s="63"/>
      <c r="BF54" s="63"/>
      <c r="BG54" s="63"/>
      <c r="BH54" s="37"/>
      <c r="BI54" s="37"/>
      <c r="BJ54" s="37"/>
      <c r="BK54" s="37"/>
      <c r="BL54" s="44"/>
      <c r="BM54" s="37"/>
      <c r="BN54" s="47"/>
      <c r="BO54" s="47"/>
      <c r="BP54" s="47"/>
      <c r="BQ54" s="47"/>
      <c r="BR54" s="47"/>
      <c r="BS54" s="47"/>
      <c r="BT54" s="47"/>
      <c r="BV54" s="49"/>
      <c r="BW54" s="50"/>
      <c r="BX54" s="50"/>
      <c r="BY54" s="50"/>
      <c r="CC54" s="49"/>
      <c r="CD54" s="50"/>
      <c r="CE54" s="50"/>
    </row>
    <row r="55" spans="1:86" ht="13.5" customHeight="1">
      <c r="A55" s="221"/>
      <c r="B55" s="223"/>
      <c r="C55" s="191"/>
      <c r="D55" s="12"/>
      <c r="E55" s="60"/>
      <c r="F55" s="60"/>
      <c r="G55" s="61"/>
      <c r="H55" s="5"/>
      <c r="I55" s="5"/>
      <c r="J55" s="6"/>
      <c r="K55" s="6"/>
      <c r="L55" s="4"/>
      <c r="M55" s="4"/>
      <c r="N55" s="4"/>
      <c r="O55" s="56"/>
      <c r="P55" s="166" t="s">
        <v>26</v>
      </c>
      <c r="Q55" s="163"/>
      <c r="R55" s="168" t="s">
        <v>75</v>
      </c>
      <c r="S55" s="168"/>
      <c r="T55" s="168"/>
      <c r="U55" s="168"/>
      <c r="V55" s="69" t="s">
        <v>51</v>
      </c>
      <c r="W55" s="182"/>
      <c r="X55" s="183"/>
      <c r="Y55" s="186"/>
      <c r="Z55" s="186"/>
      <c r="AA55" s="186"/>
      <c r="AB55" s="186"/>
      <c r="AC55" s="187"/>
      <c r="AK55"/>
      <c r="AL55"/>
      <c r="AV55" s="37"/>
      <c r="AW55" s="37"/>
      <c r="AX55" s="37"/>
      <c r="AY55" s="63"/>
      <c r="AZ55" s="63"/>
      <c r="BA55" s="63"/>
      <c r="BB55" s="37"/>
      <c r="BC55" s="37"/>
      <c r="BD55" s="37"/>
      <c r="BE55" s="63"/>
      <c r="BF55" s="63"/>
      <c r="BG55" s="63"/>
      <c r="BH55" s="37"/>
      <c r="BI55" s="37"/>
      <c r="BJ55" s="37"/>
      <c r="BK55" s="37"/>
      <c r="BL55" s="44"/>
      <c r="BM55" s="37"/>
      <c r="BN55" s="47"/>
      <c r="BO55" s="47"/>
      <c r="BP55" s="47"/>
      <c r="BQ55" s="47"/>
      <c r="BR55" s="47"/>
      <c r="BS55" s="47"/>
      <c r="BT55" s="47"/>
      <c r="BV55" s="49"/>
      <c r="BW55" s="50"/>
      <c r="BX55" s="50"/>
      <c r="BY55" s="50"/>
      <c r="CC55" s="49"/>
      <c r="CD55" s="50"/>
      <c r="CE55" s="50"/>
    </row>
    <row r="56" spans="1:86" ht="13.5" customHeight="1">
      <c r="A56" s="222"/>
      <c r="B56" s="224"/>
      <c r="C56" s="191"/>
      <c r="D56" s="213" t="s">
        <v>58</v>
      </c>
      <c r="E56" s="214"/>
      <c r="F56" s="215" t="s">
        <v>59</v>
      </c>
      <c r="G56" s="216"/>
      <c r="H56" s="196" t="s">
        <v>85</v>
      </c>
      <c r="I56" s="196"/>
      <c r="J56" s="196"/>
      <c r="K56" s="217" t="s">
        <v>60</v>
      </c>
      <c r="L56" s="218"/>
      <c r="M56" s="218"/>
      <c r="N56" s="218"/>
      <c r="O56" s="219"/>
      <c r="P56" s="167"/>
      <c r="Q56" s="165"/>
      <c r="R56" s="169"/>
      <c r="S56" s="169"/>
      <c r="T56" s="169"/>
      <c r="U56" s="169"/>
      <c r="V56" s="135" t="s">
        <v>52</v>
      </c>
      <c r="W56" s="229" t="s">
        <v>35</v>
      </c>
      <c r="X56" s="165"/>
      <c r="Y56" s="230" t="s">
        <v>75</v>
      </c>
      <c r="Z56" s="231"/>
      <c r="AA56" s="231"/>
      <c r="AB56" s="231"/>
      <c r="AC56" s="136" t="s">
        <v>51</v>
      </c>
      <c r="AD56" s="160" t="s">
        <v>113</v>
      </c>
      <c r="AI56" s="49"/>
      <c r="AK56"/>
      <c r="AL56"/>
      <c r="AV56" s="37"/>
      <c r="AW56" s="37"/>
      <c r="AX56" s="37"/>
      <c r="AY56" s="63"/>
      <c r="AZ56" s="63"/>
      <c r="BA56" s="63"/>
      <c r="BB56" s="37"/>
      <c r="BC56" s="37"/>
      <c r="BD56" s="37"/>
      <c r="BE56" s="63"/>
      <c r="BF56" s="63"/>
      <c r="BG56" s="63"/>
      <c r="BH56" s="37"/>
      <c r="BI56" s="37"/>
      <c r="BJ56" s="37"/>
      <c r="BK56" s="37"/>
      <c r="BL56" s="44"/>
      <c r="BM56" s="37"/>
      <c r="BN56" s="47"/>
      <c r="BO56" s="47"/>
      <c r="BP56" s="47"/>
      <c r="BQ56" s="47"/>
      <c r="BR56" s="47"/>
      <c r="BS56" s="47"/>
      <c r="BT56" s="47"/>
      <c r="BV56" s="49"/>
      <c r="BW56" s="50"/>
      <c r="BX56" s="50"/>
      <c r="BY56" s="50"/>
      <c r="CC56" s="49"/>
      <c r="CD56" s="50"/>
      <c r="CE56" s="50"/>
    </row>
    <row r="57" spans="1:86" ht="13.5" customHeight="1">
      <c r="A57" s="188" t="s">
        <v>44</v>
      </c>
      <c r="B57" s="190"/>
      <c r="C57" s="191"/>
      <c r="D57" s="192"/>
      <c r="E57" s="193"/>
      <c r="F57" s="192"/>
      <c r="G57" s="193"/>
      <c r="H57" s="196"/>
      <c r="I57" s="196"/>
      <c r="J57" s="191"/>
      <c r="K57" s="192"/>
      <c r="L57" s="197"/>
      <c r="M57" s="197"/>
      <c r="N57" s="197"/>
      <c r="O57" s="198"/>
      <c r="P57" s="162" t="s">
        <v>27</v>
      </c>
      <c r="Q57" s="163"/>
      <c r="R57" s="168" t="s">
        <v>75</v>
      </c>
      <c r="S57" s="168"/>
      <c r="T57" s="168"/>
      <c r="U57" s="168"/>
      <c r="V57" s="137" t="s">
        <v>50</v>
      </c>
      <c r="W57" s="174" t="s">
        <v>38</v>
      </c>
      <c r="X57" s="175"/>
      <c r="Y57" s="62" t="s">
        <v>41</v>
      </c>
      <c r="Z57" s="62" t="s">
        <v>31</v>
      </c>
      <c r="AA57" s="62" t="s">
        <v>32</v>
      </c>
      <c r="AB57" s="138" t="s">
        <v>33</v>
      </c>
      <c r="AC57" s="139" t="s">
        <v>42</v>
      </c>
      <c r="AD57" s="161"/>
      <c r="AK57"/>
      <c r="AL57"/>
      <c r="AV57" s="37"/>
      <c r="AW57" s="37"/>
      <c r="AX57" s="37"/>
      <c r="AY57" s="63"/>
      <c r="AZ57" s="63"/>
      <c r="BA57" s="63"/>
      <c r="BB57" s="37"/>
      <c r="BC57" s="37"/>
      <c r="BD57" s="37"/>
      <c r="BE57" s="63"/>
      <c r="BF57" s="63"/>
      <c r="BG57" s="63"/>
      <c r="BH57" s="37"/>
      <c r="BI57" s="37"/>
      <c r="BJ57" s="37"/>
      <c r="BK57" s="37"/>
      <c r="BL57" s="44"/>
      <c r="BM57" s="37"/>
      <c r="BN57" s="47"/>
      <c r="BO57" s="47"/>
      <c r="BP57" s="47"/>
      <c r="BQ57" s="47"/>
      <c r="BR57" s="47"/>
      <c r="BS57" s="47"/>
      <c r="BT57" s="47"/>
      <c r="BV57" s="49"/>
      <c r="BW57" s="50"/>
      <c r="BX57" s="50"/>
      <c r="BY57" s="50"/>
      <c r="CC57" s="49"/>
      <c r="CD57" s="50"/>
      <c r="CE57" s="50"/>
    </row>
    <row r="58" spans="1:86" ht="13.5" customHeight="1">
      <c r="A58" s="189"/>
      <c r="B58" s="191"/>
      <c r="C58" s="191"/>
      <c r="D58" s="194"/>
      <c r="E58" s="195"/>
      <c r="F58" s="194"/>
      <c r="G58" s="195"/>
      <c r="H58" s="191"/>
      <c r="I58" s="191"/>
      <c r="J58" s="191"/>
      <c r="K58" s="194"/>
      <c r="L58" s="199"/>
      <c r="M58" s="199"/>
      <c r="N58" s="199"/>
      <c r="O58" s="200"/>
      <c r="P58" s="164"/>
      <c r="Q58" s="165"/>
      <c r="R58" s="169"/>
      <c r="S58" s="169"/>
      <c r="T58" s="169"/>
      <c r="U58" s="169"/>
      <c r="W58" s="176"/>
      <c r="X58" s="177"/>
      <c r="Y58" s="110" t="s">
        <v>75</v>
      </c>
      <c r="Z58" s="111" t="s">
        <v>75</v>
      </c>
      <c r="AA58" s="111" t="s">
        <v>75</v>
      </c>
      <c r="AB58" s="111" t="s">
        <v>75</v>
      </c>
      <c r="AC58" s="112" t="s">
        <v>75</v>
      </c>
      <c r="AD58" s="161"/>
      <c r="AK58"/>
      <c r="AL58"/>
      <c r="AV58" s="37"/>
      <c r="AW58" s="37"/>
      <c r="AX58" s="37"/>
      <c r="AY58" s="63"/>
      <c r="AZ58" s="63"/>
      <c r="BA58" s="63"/>
      <c r="BB58" s="37"/>
      <c r="BC58" s="37"/>
      <c r="BD58" s="37"/>
      <c r="BE58" s="63"/>
      <c r="BF58" s="63"/>
      <c r="BG58" s="63"/>
      <c r="BH58" s="37"/>
      <c r="BI58" s="37"/>
      <c r="BJ58" s="37"/>
      <c r="BK58" s="37"/>
      <c r="BL58" s="44"/>
      <c r="BM58" s="37"/>
      <c r="BN58" s="47"/>
      <c r="BO58" s="47"/>
      <c r="BP58" s="47"/>
      <c r="BQ58" s="47"/>
      <c r="BR58" s="47"/>
      <c r="BS58" s="47"/>
      <c r="BT58" s="47"/>
      <c r="BV58" s="49"/>
      <c r="BW58" s="50"/>
      <c r="BX58" s="50"/>
      <c r="BY58" s="50"/>
      <c r="CC58" s="49"/>
      <c r="CD58" s="50"/>
      <c r="CE58" s="50"/>
    </row>
    <row r="59" spans="1:86" ht="13.5" customHeight="1">
      <c r="A59" s="203" t="s">
        <v>45</v>
      </c>
      <c r="B59" s="435"/>
      <c r="C59" s="193"/>
      <c r="D59" s="192"/>
      <c r="E59" s="193"/>
      <c r="F59" s="192"/>
      <c r="G59" s="193"/>
      <c r="H59" s="196"/>
      <c r="I59" s="196"/>
      <c r="J59" s="191"/>
      <c r="K59" s="192"/>
      <c r="L59" s="197"/>
      <c r="M59" s="197"/>
      <c r="N59" s="197"/>
      <c r="O59" s="198"/>
      <c r="P59" s="166" t="s">
        <v>38</v>
      </c>
      <c r="Q59" s="175"/>
      <c r="R59" s="75" t="s">
        <v>29</v>
      </c>
      <c r="S59" s="75" t="s">
        <v>30</v>
      </c>
      <c r="T59" s="75" t="s">
        <v>31</v>
      </c>
      <c r="U59" s="76" t="s">
        <v>32</v>
      </c>
      <c r="V59" s="140" t="s">
        <v>33</v>
      </c>
      <c r="W59" s="201" t="s">
        <v>40</v>
      </c>
      <c r="X59" s="202"/>
      <c r="Y59" s="170" t="s">
        <v>75</v>
      </c>
      <c r="Z59" s="171"/>
      <c r="AA59" s="171"/>
      <c r="AB59" s="171"/>
      <c r="AC59" s="70" t="s">
        <v>51</v>
      </c>
      <c r="AK59"/>
      <c r="AL59"/>
      <c r="AV59" s="37"/>
      <c r="AW59" s="37"/>
      <c r="AX59" s="37"/>
      <c r="AY59" s="63"/>
      <c r="AZ59" s="63"/>
      <c r="BA59" s="63"/>
      <c r="BB59" s="37"/>
      <c r="BC59" s="37"/>
      <c r="BD59" s="37"/>
      <c r="BE59" s="63"/>
      <c r="BF59" s="63"/>
      <c r="BG59" s="63"/>
      <c r="BH59" s="37"/>
      <c r="BI59" s="37"/>
      <c r="BJ59" s="37"/>
      <c r="BK59" s="37"/>
      <c r="BL59" s="44"/>
      <c r="BM59" s="37"/>
      <c r="BN59" s="47"/>
      <c r="BO59" s="47"/>
      <c r="BP59" s="47"/>
      <c r="BQ59" s="47"/>
      <c r="BR59" s="47"/>
      <c r="BS59" s="47"/>
      <c r="BT59" s="47"/>
      <c r="BV59" s="49"/>
      <c r="BW59" s="50"/>
      <c r="BX59" s="50"/>
      <c r="BY59" s="50"/>
      <c r="CC59" s="49"/>
      <c r="CD59" s="50"/>
      <c r="CE59" s="50"/>
    </row>
    <row r="60" spans="1:86" ht="13.5" customHeight="1" thickBot="1">
      <c r="A60" s="204"/>
      <c r="B60" s="194"/>
      <c r="C60" s="195"/>
      <c r="D60" s="194"/>
      <c r="E60" s="195"/>
      <c r="F60" s="194"/>
      <c r="G60" s="195"/>
      <c r="H60" s="191"/>
      <c r="I60" s="191"/>
      <c r="J60" s="191"/>
      <c r="K60" s="194"/>
      <c r="L60" s="199"/>
      <c r="M60" s="199"/>
      <c r="N60" s="199"/>
      <c r="O60" s="200"/>
      <c r="P60" s="205"/>
      <c r="Q60" s="206"/>
      <c r="R60" s="108" t="s">
        <v>75</v>
      </c>
      <c r="S60" s="109" t="s">
        <v>75</v>
      </c>
      <c r="T60" s="109" t="s">
        <v>75</v>
      </c>
      <c r="U60" s="109" t="s">
        <v>75</v>
      </c>
      <c r="V60" s="141" t="s">
        <v>75</v>
      </c>
      <c r="W60" s="178" t="s">
        <v>36</v>
      </c>
      <c r="X60" s="179"/>
      <c r="Y60" s="172" t="s">
        <v>75</v>
      </c>
      <c r="Z60" s="173"/>
      <c r="AA60" s="173"/>
      <c r="AB60" s="173"/>
      <c r="AC60" s="83" t="s">
        <v>50</v>
      </c>
      <c r="AV60" s="37"/>
      <c r="AW60" s="37"/>
      <c r="AX60" s="37"/>
      <c r="AY60" s="63"/>
      <c r="AZ60" s="63"/>
      <c r="BA60" s="63"/>
      <c r="BB60" s="37"/>
      <c r="BC60" s="37"/>
      <c r="BD60" s="37"/>
      <c r="BE60" s="63"/>
      <c r="BF60" s="63"/>
      <c r="BG60" s="63"/>
      <c r="BH60" s="37"/>
      <c r="BI60" s="37"/>
      <c r="BJ60" s="37"/>
      <c r="BK60" s="37"/>
      <c r="BL60" s="44"/>
      <c r="BM60" s="37"/>
      <c r="BN60" s="47"/>
      <c r="BO60" s="47"/>
      <c r="BP60" s="47"/>
      <c r="BQ60" s="47"/>
      <c r="BR60" s="47"/>
      <c r="BS60" s="47"/>
      <c r="BT60" s="47"/>
      <c r="BV60" s="49"/>
      <c r="BW60" s="50"/>
      <c r="BX60" s="50"/>
      <c r="BY60" s="50"/>
      <c r="CC60" s="49"/>
      <c r="CD60" s="50"/>
      <c r="CE60" s="50"/>
    </row>
    <row r="61" spans="1:86" s="9" customFormat="1" ht="28.5" customHeight="1" thickBot="1">
      <c r="A61" s="479" t="s">
        <v>75</v>
      </c>
      <c r="B61" s="479"/>
      <c r="C61" s="479"/>
      <c r="D61" s="479"/>
      <c r="E61" s="479"/>
      <c r="F61" s="479"/>
      <c r="G61" s="479"/>
      <c r="H61" s="479"/>
      <c r="I61" s="479"/>
      <c r="J61" s="479"/>
      <c r="K61" s="479"/>
      <c r="L61" s="479"/>
      <c r="M61" s="479"/>
      <c r="N61" s="479"/>
      <c r="O61" s="479"/>
      <c r="P61" s="479"/>
      <c r="Q61" s="479"/>
      <c r="R61" s="479"/>
      <c r="S61" s="479"/>
      <c r="T61" s="479"/>
      <c r="U61" s="479"/>
      <c r="V61" s="479"/>
      <c r="W61" s="479"/>
      <c r="X61" s="479"/>
      <c r="Y61" s="479"/>
      <c r="Z61" s="479"/>
      <c r="AA61" s="479"/>
      <c r="AB61" s="479"/>
      <c r="AC61" s="72" t="s">
        <v>75</v>
      </c>
      <c r="AD61" s="72"/>
      <c r="AE61" s="51"/>
      <c r="AF61" s="45"/>
      <c r="AG61" s="72"/>
      <c r="AH61" s="116"/>
      <c r="AI61" s="10"/>
      <c r="AJ61" s="10"/>
      <c r="AK61" s="10"/>
      <c r="AL61" s="10"/>
    </row>
    <row r="62" spans="1:86" s="9" customFormat="1" ht="28.5" customHeight="1" thickBot="1">
      <c r="A62" s="443" t="s">
        <v>77</v>
      </c>
      <c r="B62" s="444"/>
      <c r="C62" s="440" t="str">
        <f>IF($B65="","",$C$2)</f>
        <v/>
      </c>
      <c r="D62" s="441"/>
      <c r="E62" s="442"/>
      <c r="F62" s="103" t="s">
        <v>86</v>
      </c>
      <c r="G62" s="458" t="str">
        <f>IF($B65="","",$G$2)</f>
        <v/>
      </c>
      <c r="H62" s="458"/>
      <c r="I62" s="458"/>
      <c r="J62" s="458"/>
      <c r="K62" s="458"/>
      <c r="L62" s="458"/>
      <c r="M62" s="458"/>
      <c r="N62" s="458"/>
      <c r="O62" s="459"/>
      <c r="P62" s="96" t="s">
        <v>34</v>
      </c>
      <c r="Q62" s="104" t="str">
        <f>IF($B65="","",Y$2)</f>
        <v/>
      </c>
      <c r="R62" s="104" t="str">
        <f>IF($B65="","",Z$2)</f>
        <v/>
      </c>
      <c r="S62" s="104" t="str">
        <f>IF($B65="","",AA$2)</f>
        <v/>
      </c>
      <c r="T62" s="104" t="str">
        <f>IF($B65="","",AB$2)</f>
        <v/>
      </c>
      <c r="U62" s="104" t="str">
        <f>IF($B65="","",AC$2)</f>
        <v/>
      </c>
      <c r="V62" s="97" t="s">
        <v>78</v>
      </c>
      <c r="W62" s="484" t="str">
        <f>IF($B65="","",(CONCATENATE($C$7,"　",$F$7)))</f>
        <v/>
      </c>
      <c r="X62" s="485"/>
      <c r="Y62" s="485"/>
      <c r="Z62" s="485"/>
      <c r="AA62" s="485"/>
      <c r="AB62" s="485"/>
      <c r="AC62" s="486"/>
      <c r="AF62" s="45"/>
      <c r="AI62" s="10"/>
      <c r="AJ62" s="10"/>
      <c r="AK62" s="10"/>
      <c r="AL62" s="10"/>
    </row>
    <row r="63" spans="1:86" ht="20.25" customHeight="1" thickBot="1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6"/>
      <c r="M63" s="56"/>
      <c r="N63" s="56"/>
      <c r="O63" s="56"/>
      <c r="P63" s="56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317" t="s">
        <v>110</v>
      </c>
      <c r="AF63" s="318" t="s">
        <v>105</v>
      </c>
      <c r="AG63" s="487" t="s">
        <v>104</v>
      </c>
      <c r="AH63" s="483" t="s">
        <v>103</v>
      </c>
      <c r="AI63" s="429" t="s">
        <v>124</v>
      </c>
      <c r="AJ63" s="429"/>
      <c r="AK63" s="52"/>
      <c r="AL63" s="52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</row>
    <row r="64" spans="1:86" ht="12.75" customHeight="1">
      <c r="A64" s="77" t="s">
        <v>19</v>
      </c>
      <c r="B64" s="446" t="s">
        <v>88</v>
      </c>
      <c r="C64" s="351"/>
      <c r="D64" s="351"/>
      <c r="E64" s="351"/>
      <c r="F64" s="351"/>
      <c r="G64" s="447"/>
      <c r="H64" s="446" t="s">
        <v>22</v>
      </c>
      <c r="I64" s="351"/>
      <c r="J64" s="351"/>
      <c r="K64" s="447"/>
      <c r="L64" s="454" t="s">
        <v>23</v>
      </c>
      <c r="M64" s="349"/>
      <c r="N64" s="455"/>
      <c r="O64" s="449" t="s">
        <v>53</v>
      </c>
      <c r="P64" s="449"/>
      <c r="Q64" s="450"/>
      <c r="R64" s="78" t="s">
        <v>54</v>
      </c>
      <c r="S64" s="343" t="s">
        <v>55</v>
      </c>
      <c r="T64" s="344"/>
      <c r="U64" s="344"/>
      <c r="V64" s="79" t="s">
        <v>60</v>
      </c>
      <c r="W64" s="80"/>
      <c r="X64" s="11"/>
      <c r="Y64" s="11"/>
      <c r="Z64" s="11"/>
      <c r="AA64" s="11"/>
      <c r="AB64" s="11"/>
      <c r="AC64" s="74"/>
      <c r="AE64" s="317"/>
      <c r="AF64" s="319"/>
      <c r="AG64" s="487"/>
      <c r="AH64" s="483"/>
      <c r="AI64" s="430"/>
      <c r="AJ64" s="430"/>
      <c r="AK64" s="12"/>
      <c r="AL64" s="12"/>
      <c r="AM64" s="63"/>
      <c r="AN64" s="63"/>
      <c r="AO64" s="63"/>
      <c r="AP64" s="37"/>
      <c r="AQ64" s="37"/>
      <c r="AR64" s="37"/>
      <c r="AS64" s="63"/>
      <c r="AT64" s="63"/>
      <c r="AU64" s="63"/>
      <c r="AV64" s="37"/>
      <c r="AW64" s="37"/>
      <c r="AX64" s="37"/>
      <c r="AY64" s="63"/>
      <c r="AZ64" s="63"/>
      <c r="BA64" s="63"/>
      <c r="BB64" s="37"/>
      <c r="BC64" s="37"/>
      <c r="BD64" s="37"/>
      <c r="BE64" s="63"/>
      <c r="BF64" s="63"/>
      <c r="BG64" s="63"/>
      <c r="BH64" s="37"/>
      <c r="BI64" s="37"/>
      <c r="BJ64" s="37"/>
      <c r="BK64" s="37"/>
      <c r="BL64" s="44"/>
      <c r="BM64" s="37"/>
      <c r="BN64" s="64"/>
      <c r="BO64" s="64"/>
      <c r="BP64" s="64"/>
      <c r="BQ64" s="64"/>
      <c r="BR64" s="64"/>
      <c r="BS64" s="64"/>
      <c r="BT64" s="64"/>
      <c r="BU64" s="57"/>
      <c r="BV64" s="65"/>
      <c r="BW64" s="66"/>
      <c r="BX64" s="66"/>
      <c r="BY64" s="66"/>
      <c r="BZ64" s="57"/>
      <c r="CA64" s="57"/>
      <c r="CB64" s="57"/>
      <c r="CC64" s="65"/>
      <c r="CD64" s="66"/>
      <c r="CE64" s="66"/>
      <c r="CF64" s="57"/>
      <c r="CG64" s="57"/>
      <c r="CH64" s="57"/>
    </row>
    <row r="65" spans="1:85" ht="12.75" customHeight="1">
      <c r="A65" s="265"/>
      <c r="B65" s="436"/>
      <c r="C65" s="460"/>
      <c r="D65" s="460"/>
      <c r="E65" s="460"/>
      <c r="F65" s="460"/>
      <c r="G65" s="461"/>
      <c r="H65" s="1" t="s">
        <v>20</v>
      </c>
      <c r="I65" s="7"/>
      <c r="J65" s="302"/>
      <c r="K65" s="303"/>
      <c r="L65" s="277" t="str">
        <f>IF($J65&lt;&gt;"",IF($AI65="0-",AS65,IF($AI65="+0",AY65,IF($AI65="+-",BE65,AM65))),"")</f>
        <v/>
      </c>
      <c r="M65" s="250" t="str">
        <f>IF($J65&lt;&gt;"",IF($AI65="0-",AT65,IF($AI65="+0",AZ65,IF($AI65="+-",BF65,AN65))),"")</f>
        <v/>
      </c>
      <c r="N65" s="259" t="str">
        <f>IF($J65&lt;&gt;"",IF($AI65="0-",AU65,IF($AI65="+0",BA65,IF($AI65="+-",BG65,AO65))),"")</f>
        <v/>
      </c>
      <c r="O65" s="286" t="str">
        <f>IF($R66="","",ROUNDDOWN($AG65/12,0))</f>
        <v/>
      </c>
      <c r="P65" s="250" t="str">
        <f>IF($R66="","",ROUNDDOWN(MOD($AG65,12),0))</f>
        <v/>
      </c>
      <c r="Q65" s="297" t="str">
        <f>IF($R66="","", IF( (MOD($AG65,12)-$P65)&gt;=0.5,"半",0))</f>
        <v/>
      </c>
      <c r="R65" s="101"/>
      <c r="S65" s="263" t="str">
        <f>IF($R66="","",ROUNDDOWN($AG65*($R65/$R66)/12,0))</f>
        <v/>
      </c>
      <c r="T65" s="250" t="str">
        <f>IF($R66="","",ROUNDDOWN(MOD($AG65*($R65/$R66),12),0))</f>
        <v/>
      </c>
      <c r="U65" s="252" t="str">
        <f>IF(R66="","",IF( (MOD($AG65*($R65/$R66),12)-$T65)&gt;=0.5,"半",0) )</f>
        <v/>
      </c>
      <c r="V65"/>
      <c r="Z65" s="45"/>
      <c r="AA65" s="45"/>
      <c r="AB65" s="45"/>
      <c r="AC65" s="125"/>
      <c r="AE65" s="293"/>
      <c r="AF65" s="425"/>
      <c r="AG65" s="296">
        <f>IF(OR($AE65&lt;&gt;$AE67,$AE67=""), SUMIF($AE$13:$AE$188,$AE65,$AH$13:$AH$188),"" )</f>
        <v>0</v>
      </c>
      <c r="AH65" s="282" t="e">
        <f>IF(AF65=2,0,L65*12+M65+COUNTIF(N65:N65,"半")*0.5)</f>
        <v>#VALUE!</v>
      </c>
      <c r="AI65" s="427"/>
      <c r="AJ65" s="289" t="str">
        <f>IF(AI65&lt;&gt;"",VLOOKUP(AI65,$AK$13:$AL$16,2),"")</f>
        <v/>
      </c>
      <c r="AK65" s="142"/>
      <c r="AL65" s="33" t="s">
        <v>18</v>
      </c>
      <c r="AM65" s="39">
        <f>IF(AQ65&gt;=12,DATEDIF(BN65,BQ65,"y")+1,DATEDIF(BN65,BQ65,"y"))</f>
        <v>0</v>
      </c>
      <c r="AN65" s="39">
        <f>IF(AQ65&gt;=12,AQ65-12,AQ65)</f>
        <v>0</v>
      </c>
      <c r="AO65" s="40" t="str">
        <f>IF(AR65&lt;=15,"半",0)</f>
        <v>半</v>
      </c>
      <c r="AP65" s="36">
        <f>DATEDIF(BN65,BQ65,"y")</f>
        <v>0</v>
      </c>
      <c r="AQ65" s="37">
        <f>IF(AR65&gt;=16,DATEDIF(BN65,BQ65,"ym")+1,DATEDIF(BN65,BQ65,"ym"))</f>
        <v>0</v>
      </c>
      <c r="AR65" s="38">
        <f>DATEDIF(BN65,BQ65,"md")</f>
        <v>14</v>
      </c>
      <c r="AS65" s="39" t="e">
        <f>IF(AW65&gt;=12,DATEDIF(BN65,BR65,"y")+1,DATEDIF(BN65,BR65,"y"))</f>
        <v>#NUM!</v>
      </c>
      <c r="AT65" s="39" t="e">
        <f>IF(AW65&gt;=12,AW65-12,AW65)</f>
        <v>#NUM!</v>
      </c>
      <c r="AU65" s="40" t="e">
        <f>IF(AX65&lt;=15,"半",0)</f>
        <v>#NUM!</v>
      </c>
      <c r="AV65" s="36" t="e">
        <f>DATEDIF(BN65,BR65,"y")</f>
        <v>#NUM!</v>
      </c>
      <c r="AW65" s="37" t="e">
        <f>IF(AX65&gt;=16,DATEDIF(BN65,BR65,"ym")+1,DATEDIF(BN65,BR65,"ym"))</f>
        <v>#NUM!</v>
      </c>
      <c r="AX65" s="38" t="e">
        <f>DATEDIF(BN65,BR65,"md")</f>
        <v>#NUM!</v>
      </c>
      <c r="AY65" s="39" t="e">
        <f>IF(BC65&gt;=12,DATEDIF(BO65,BQ65,"y")+1,DATEDIF(BO65,BQ65,"y"))</f>
        <v>#NUM!</v>
      </c>
      <c r="AZ65" s="39" t="e">
        <f>IF(BC65&gt;=12,BC65-12,BC65)</f>
        <v>#NUM!</v>
      </c>
      <c r="BA65" s="40" t="e">
        <f>IF(BD65&lt;=15,"半",0)</f>
        <v>#NUM!</v>
      </c>
      <c r="BB65" s="36" t="e">
        <f>DATEDIF(BO65,BQ65,"y")</f>
        <v>#NUM!</v>
      </c>
      <c r="BC65" s="37" t="e">
        <f>IF(BD65&gt;=16,DATEDIF(BO65,BQ65,"ym")+1,DATEDIF(BO65,BQ65,"ym"))</f>
        <v>#NUM!</v>
      </c>
      <c r="BD65" s="37" t="e">
        <f>DATEDIF(BO65,BQ65,"md")</f>
        <v>#NUM!</v>
      </c>
      <c r="BE65" s="39" t="e">
        <f>IF(BI65&gt;=12,DATEDIF(BO65,BR65,"y")+1,DATEDIF(BO65,BR65,"y"))</f>
        <v>#NUM!</v>
      </c>
      <c r="BF65" s="39" t="e">
        <f>IF(BI65&gt;=12,BI65-12,BI65)</f>
        <v>#NUM!</v>
      </c>
      <c r="BG65" s="40" t="e">
        <f>IF(BJ65&lt;=15,"半",0)</f>
        <v>#NUM!</v>
      </c>
      <c r="BH65" s="36" t="e">
        <f>DATEDIF(BO65,BR65,"y")</f>
        <v>#NUM!</v>
      </c>
      <c r="BI65" s="37" t="e">
        <f>IF(BJ65&gt;=16,DATEDIF(BO65,BR65,"ym")+1,DATEDIF(BO65,BR65,"ym"))</f>
        <v>#NUM!</v>
      </c>
      <c r="BJ65" s="38" t="e">
        <f>DATEDIF(BO65,BR65,"md")</f>
        <v>#NUM!</v>
      </c>
      <c r="BK65" s="37"/>
      <c r="BL65" s="44">
        <f>IF(J66="現在",$AJ$6,J66)</f>
        <v>0</v>
      </c>
      <c r="BM65" s="37">
        <v>2</v>
      </c>
      <c r="BN65" s="46">
        <f>IF(DAY(J65)&lt;=15,J65-DAY(J65)+1,J65-DAY(J65)+16)</f>
        <v>1</v>
      </c>
      <c r="BO65" s="46">
        <f>IF(DAY(BN65)=1,BN65+15,BX65)</f>
        <v>16</v>
      </c>
      <c r="BP65" s="47"/>
      <c r="BQ65" s="115">
        <f>IF(CG65&gt;=16,CE65,IF(J66="現在",$AJ$6-CG65+15,J66-CG65+15))</f>
        <v>15</v>
      </c>
      <c r="BR65" s="48">
        <f>IF(DAY(BQ65)=15,BQ65-DAY(BQ65),BQ65-DAY(BQ65)+15)</f>
        <v>0</v>
      </c>
      <c r="BS65" s="47"/>
      <c r="BT65" s="47"/>
      <c r="BU65" s="45">
        <f>YEAR(J65)</f>
        <v>1900</v>
      </c>
      <c r="BV65" s="49">
        <f>MONTH(J65)+1</f>
        <v>2</v>
      </c>
      <c r="BW65" s="50" t="str">
        <f>CONCATENATE(BU65,"/",BV65,"/",1)</f>
        <v>1900/2/1</v>
      </c>
      <c r="BX65" s="50">
        <f t="shared" ref="BX65:BX123" si="0">BW65+1-1</f>
        <v>32</v>
      </c>
      <c r="BY65" s="50">
        <f>BW65-1</f>
        <v>31</v>
      </c>
      <c r="BZ65" s="45">
        <f t="shared" ref="BZ65:BZ123" si="1">DAY(BY65)</f>
        <v>31</v>
      </c>
      <c r="CA65" s="45">
        <f>DAY(J65)</f>
        <v>0</v>
      </c>
      <c r="CB65" s="45">
        <f>YEAR(BL65)</f>
        <v>1900</v>
      </c>
      <c r="CC65" s="49">
        <f>IF(MONTH(BL65)=12,MONTH(BL65)-12+1,MONTH(BL65)+1)</f>
        <v>2</v>
      </c>
      <c r="CD65" s="50" t="str">
        <f>IF(CC65=1,CONCATENATE(CB65+1,"/",CC65,"/",1),CONCATENATE(CB65,"/",CC65,"/",1))</f>
        <v>1900/2/1</v>
      </c>
      <c r="CE65" s="50">
        <f t="shared" ref="CE65:CE123" si="2">CD65-1</f>
        <v>31</v>
      </c>
      <c r="CF65" s="45">
        <f t="shared" ref="CF65:CF123" si="3">DAY(CE65)</f>
        <v>31</v>
      </c>
      <c r="CG65" s="45">
        <f>DAY(BL65)</f>
        <v>0</v>
      </c>
    </row>
    <row r="66" spans="1:85" ht="12.75" customHeight="1">
      <c r="A66" s="305"/>
      <c r="B66" s="462"/>
      <c r="C66" s="463"/>
      <c r="D66" s="463"/>
      <c r="E66" s="463"/>
      <c r="F66" s="463"/>
      <c r="G66" s="464"/>
      <c r="H66" s="2" t="s">
        <v>21</v>
      </c>
      <c r="I66" s="106"/>
      <c r="J66" s="290"/>
      <c r="K66" s="291"/>
      <c r="L66" s="304"/>
      <c r="M66" s="251"/>
      <c r="N66" s="285"/>
      <c r="O66" s="287"/>
      <c r="P66" s="251"/>
      <c r="Q66" s="298"/>
      <c r="R66" s="102"/>
      <c r="S66" s="264"/>
      <c r="T66" s="251"/>
      <c r="U66" s="253"/>
      <c r="V66"/>
      <c r="Z66" s="45"/>
      <c r="AA66" s="45"/>
      <c r="AB66" s="45"/>
      <c r="AC66" s="125"/>
      <c r="AE66" s="466"/>
      <c r="AF66" s="425"/>
      <c r="AG66" s="296"/>
      <c r="AH66" s="282"/>
      <c r="AI66" s="428"/>
      <c r="AJ66" s="191"/>
      <c r="AK66" s="142" t="s">
        <v>46</v>
      </c>
      <c r="AL66" s="32" t="s">
        <v>17</v>
      </c>
      <c r="AM66" s="58"/>
      <c r="AN66" s="58"/>
      <c r="AO66" s="59"/>
      <c r="AP66" s="36"/>
      <c r="AQ66" s="37"/>
      <c r="AR66" s="38"/>
      <c r="AS66" s="58"/>
      <c r="AT66" s="58"/>
      <c r="AU66" s="59"/>
      <c r="AV66" s="36"/>
      <c r="AW66" s="37"/>
      <c r="AX66" s="38"/>
      <c r="AY66" s="58"/>
      <c r="AZ66" s="58"/>
      <c r="BA66" s="59"/>
      <c r="BB66" s="36"/>
      <c r="BC66" s="37"/>
      <c r="BD66" s="37"/>
      <c r="BE66" s="58"/>
      <c r="BF66" s="58"/>
      <c r="BG66" s="59"/>
      <c r="BH66" s="36"/>
      <c r="BI66" s="37"/>
      <c r="BJ66" s="38"/>
      <c r="BK66" s="37"/>
      <c r="BL66" s="44"/>
      <c r="BM66" s="37"/>
      <c r="BN66" s="46"/>
      <c r="BO66" s="46"/>
      <c r="BP66" s="47"/>
      <c r="BQ66" s="48"/>
      <c r="BR66" s="48"/>
      <c r="BS66" s="47"/>
      <c r="BT66" s="47"/>
      <c r="BV66" s="49"/>
      <c r="BW66" s="50"/>
      <c r="BX66" s="50"/>
      <c r="BY66" s="50"/>
      <c r="CC66" s="49"/>
      <c r="CD66" s="50"/>
      <c r="CE66" s="50"/>
    </row>
    <row r="67" spans="1:85" ht="12.75" customHeight="1">
      <c r="A67" s="265"/>
      <c r="B67" s="436"/>
      <c r="C67" s="238"/>
      <c r="D67" s="238"/>
      <c r="E67" s="238"/>
      <c r="F67" s="238"/>
      <c r="G67" s="239"/>
      <c r="H67" s="1" t="s">
        <v>20</v>
      </c>
      <c r="I67" s="7"/>
      <c r="J67" s="302"/>
      <c r="K67" s="303"/>
      <c r="L67" s="277" t="str">
        <f>IF($J67&lt;&gt;"",IF($AI67="0-",AS67,IF($AI67="+0",AY67,IF($AI67="+-",BE67,AM67))),"")</f>
        <v/>
      </c>
      <c r="M67" s="250" t="str">
        <f>IF($J67&lt;&gt;"",IF($AI67="0-",AT67,IF($AI67="+0",AZ67,IF($AI67="+-",BF67,AN67))),"")</f>
        <v/>
      </c>
      <c r="N67" s="259" t="str">
        <f>IF($J67&lt;&gt;"",IF($AI67="0-",AU67,IF($AI67="+0",BA67,IF($AI67="+-",BG67,AO67))),"")</f>
        <v/>
      </c>
      <c r="O67" s="286" t="str">
        <f>IF($R68="","",ROUNDDOWN($AG67/12,0))</f>
        <v/>
      </c>
      <c r="P67" s="250" t="str">
        <f>IF($R68="","",ROUNDDOWN(MOD($AG67,12),0))</f>
        <v/>
      </c>
      <c r="Q67" s="297" t="str">
        <f>IF($R68="","", IF( (MOD($AG67,12)-$P67)&gt;=0.5,"半",0))</f>
        <v/>
      </c>
      <c r="R67" s="101" t="s">
        <v>74</v>
      </c>
      <c r="S67" s="263" t="str">
        <f>IF($R68="","",ROUNDDOWN($AG67*($R67/$R68)/12,0))</f>
        <v/>
      </c>
      <c r="T67" s="250" t="str">
        <f>IF($R68="","",ROUNDDOWN(MOD($AG67*($R67/$R68),12),0))</f>
        <v/>
      </c>
      <c r="U67" s="252" t="str">
        <f>IF(R68="","",IF( (MOD($AG67*($R67/$R68),12)-$T67)&gt;=0.5,"半",0) )</f>
        <v/>
      </c>
      <c r="V67"/>
      <c r="Z67" s="45"/>
      <c r="AA67" s="45"/>
      <c r="AB67" s="45"/>
      <c r="AC67" s="125"/>
      <c r="AE67" s="293"/>
      <c r="AF67" s="425"/>
      <c r="AG67" s="296">
        <f>IF(OR($AE67&lt;&gt;$AE69,$AE69=""), SUMIF($AE$13:$AE$188,$AE67,$AH$13:$AH$188),"" )</f>
        <v>0</v>
      </c>
      <c r="AH67" s="282" t="e">
        <f>IF(AF67=2,0,L67*12+M67+COUNTIF(N67:N67,"半")*0.5)</f>
        <v>#VALUE!</v>
      </c>
      <c r="AI67" s="427"/>
      <c r="AJ67" s="289" t="str">
        <f>IF(AI67&lt;&gt;"",VLOOKUP(AI67,$AK$13:$AL$16,2),"")</f>
        <v/>
      </c>
      <c r="AK67" s="142" t="s">
        <v>47</v>
      </c>
      <c r="AL67" s="32" t="s">
        <v>16</v>
      </c>
      <c r="AM67" s="39">
        <f>IF(AQ67&gt;=12,DATEDIF(BN67,BQ67,"y")+1,DATEDIF(BN67,BQ67,"y"))</f>
        <v>0</v>
      </c>
      <c r="AN67" s="39">
        <f>IF(AQ67&gt;=12,AQ67-12,AQ67)</f>
        <v>0</v>
      </c>
      <c r="AO67" s="40" t="str">
        <f>IF(AR67&lt;=15,"半",0)</f>
        <v>半</v>
      </c>
      <c r="AP67" s="36">
        <f>DATEDIF(BN67,BQ67,"y")</f>
        <v>0</v>
      </c>
      <c r="AQ67" s="37">
        <f>IF(AR67&gt;=16,DATEDIF(BN67,BQ67,"ym")+1,DATEDIF(BN67,BQ67,"ym"))</f>
        <v>0</v>
      </c>
      <c r="AR67" s="38">
        <f>DATEDIF(BN67,BQ67,"md")</f>
        <v>14</v>
      </c>
      <c r="AS67" s="39" t="e">
        <f>IF(AW67&gt;=12,DATEDIF(BN67,BR67,"y")+1,DATEDIF(BN67,BR67,"y"))</f>
        <v>#NUM!</v>
      </c>
      <c r="AT67" s="39" t="e">
        <f>IF(AW67&gt;=12,AW67-12,AW67)</f>
        <v>#NUM!</v>
      </c>
      <c r="AU67" s="40" t="e">
        <f>IF(AX67&lt;=15,"半",0)</f>
        <v>#NUM!</v>
      </c>
      <c r="AV67" s="36" t="e">
        <f>DATEDIF(BN67,BR67,"y")</f>
        <v>#NUM!</v>
      </c>
      <c r="AW67" s="37" t="e">
        <f>IF(AX67&gt;=16,DATEDIF(BN67,BR67,"ym")+1,DATEDIF(BN67,BR67,"ym"))</f>
        <v>#NUM!</v>
      </c>
      <c r="AX67" s="38" t="e">
        <f>DATEDIF(BN67,BR67,"md")</f>
        <v>#NUM!</v>
      </c>
      <c r="AY67" s="39" t="e">
        <f>IF(BC67&gt;=12,DATEDIF(BO67,BQ67,"y")+1,DATEDIF(BO67,BQ67,"y"))</f>
        <v>#NUM!</v>
      </c>
      <c r="AZ67" s="39" t="e">
        <f>IF(BC67&gt;=12,BC67-12,BC67)</f>
        <v>#NUM!</v>
      </c>
      <c r="BA67" s="40" t="e">
        <f>IF(BD67&lt;=15,"半",0)</f>
        <v>#NUM!</v>
      </c>
      <c r="BB67" s="36" t="e">
        <f>DATEDIF(BO67,BQ67,"y")</f>
        <v>#NUM!</v>
      </c>
      <c r="BC67" s="37" t="e">
        <f>IF(BD67&gt;=16,DATEDIF(BO67,BQ67,"ym")+1,DATEDIF(BO67,BQ67,"ym"))</f>
        <v>#NUM!</v>
      </c>
      <c r="BD67" s="37" t="e">
        <f>DATEDIF(BO67,BQ67,"md")</f>
        <v>#NUM!</v>
      </c>
      <c r="BE67" s="39" t="e">
        <f>IF(BI67&gt;=12,DATEDIF(BO67,BR67,"y")+1,DATEDIF(BO67,BR67,"y"))</f>
        <v>#NUM!</v>
      </c>
      <c r="BF67" s="39" t="e">
        <f>IF(BI67&gt;=12,BI67-12,BI67)</f>
        <v>#NUM!</v>
      </c>
      <c r="BG67" s="40" t="e">
        <f>IF(BJ67&lt;=15,"半",0)</f>
        <v>#NUM!</v>
      </c>
      <c r="BH67" s="36" t="e">
        <f>DATEDIF(BO67,BR67,"y")</f>
        <v>#NUM!</v>
      </c>
      <c r="BI67" s="37" t="e">
        <f>IF(BJ67&gt;=16,DATEDIF(BO67,BR67,"ym")+1,DATEDIF(BO67,BR67,"ym"))</f>
        <v>#NUM!</v>
      </c>
      <c r="BJ67" s="38" t="e">
        <f>DATEDIF(BO67,BR67,"md")</f>
        <v>#NUM!</v>
      </c>
      <c r="BK67" s="37"/>
      <c r="BL67" s="44">
        <f>IF(J68="現在",$AJ$6,J68)</f>
        <v>0</v>
      </c>
      <c r="BM67" s="37">
        <v>3</v>
      </c>
      <c r="BN67" s="46">
        <f>IF(DAY(J67)&lt;=15,J67-DAY(J67)+1,J67-DAY(J67)+16)</f>
        <v>1</v>
      </c>
      <c r="BO67" s="46">
        <f>IF(DAY(BN67)=1,BN67+15,BX67)</f>
        <v>16</v>
      </c>
      <c r="BP67" s="47"/>
      <c r="BQ67" s="115">
        <f>IF(CG67&gt;=16,CE67,IF(J68="現在",$AJ$6-CG67+15,J68-CG67+15))</f>
        <v>15</v>
      </c>
      <c r="BR67" s="48">
        <f>IF(DAY(BQ67)=15,BQ67-DAY(BQ67),BQ67-DAY(BQ67)+15)</f>
        <v>0</v>
      </c>
      <c r="BS67" s="47"/>
      <c r="BT67" s="47"/>
      <c r="BU67" s="45">
        <f>YEAR(J67)</f>
        <v>1900</v>
      </c>
      <c r="BV67" s="49">
        <f>MONTH(J67)+1</f>
        <v>2</v>
      </c>
      <c r="BW67" s="50" t="str">
        <f>CONCATENATE(BU67,"/",BV67,"/",1)</f>
        <v>1900/2/1</v>
      </c>
      <c r="BX67" s="50">
        <f t="shared" si="0"/>
        <v>32</v>
      </c>
      <c r="BY67" s="50">
        <f>BW67-1</f>
        <v>31</v>
      </c>
      <c r="BZ67" s="45">
        <f t="shared" si="1"/>
        <v>31</v>
      </c>
      <c r="CA67" s="45">
        <f>DAY(J67)</f>
        <v>0</v>
      </c>
      <c r="CB67" s="45">
        <f>YEAR(BL67)</f>
        <v>1900</v>
      </c>
      <c r="CC67" s="49">
        <f>IF(MONTH(BL67)=12,MONTH(BL67)-12+1,MONTH(BL67)+1)</f>
        <v>2</v>
      </c>
      <c r="CD67" s="50" t="str">
        <f>IF(CC67=1,CONCATENATE(CB67+1,"/",CC67,"/",1),CONCATENATE(CB67,"/",CC67,"/",1))</f>
        <v>1900/2/1</v>
      </c>
      <c r="CE67" s="50">
        <f t="shared" si="2"/>
        <v>31</v>
      </c>
      <c r="CF67" s="45">
        <f t="shared" si="3"/>
        <v>31</v>
      </c>
      <c r="CG67" s="45">
        <f>DAY(BL67)</f>
        <v>0</v>
      </c>
    </row>
    <row r="68" spans="1:85" ht="12.75" customHeight="1">
      <c r="A68" s="305"/>
      <c r="B68" s="437"/>
      <c r="C68" s="240"/>
      <c r="D68" s="240"/>
      <c r="E68" s="240"/>
      <c r="F68" s="240"/>
      <c r="G68" s="241"/>
      <c r="H68" s="2" t="s">
        <v>21</v>
      </c>
      <c r="I68" s="2"/>
      <c r="J68" s="290"/>
      <c r="K68" s="291"/>
      <c r="L68" s="304"/>
      <c r="M68" s="251"/>
      <c r="N68" s="285"/>
      <c r="O68" s="287"/>
      <c r="P68" s="251"/>
      <c r="Q68" s="298"/>
      <c r="R68" s="102"/>
      <c r="S68" s="264"/>
      <c r="T68" s="251"/>
      <c r="U68" s="253"/>
      <c r="V68"/>
      <c r="Z68" s="45"/>
      <c r="AA68" s="45"/>
      <c r="AB68" s="45"/>
      <c r="AC68" s="125"/>
      <c r="AE68" s="466"/>
      <c r="AF68" s="425"/>
      <c r="AG68" s="296"/>
      <c r="AH68" s="282"/>
      <c r="AI68" s="428"/>
      <c r="AJ68" s="191"/>
      <c r="AK68" s="142" t="s">
        <v>48</v>
      </c>
      <c r="AL68" s="32" t="s">
        <v>15</v>
      </c>
      <c r="AM68" s="58"/>
      <c r="AN68" s="58"/>
      <c r="AO68" s="59"/>
      <c r="AP68" s="36"/>
      <c r="AQ68" s="37"/>
      <c r="AR68" s="38"/>
      <c r="AS68" s="58"/>
      <c r="AT68" s="58"/>
      <c r="AU68" s="59"/>
      <c r="AV68" s="36"/>
      <c r="AW68" s="37"/>
      <c r="AX68" s="38"/>
      <c r="AY68" s="58"/>
      <c r="AZ68" s="58"/>
      <c r="BA68" s="59"/>
      <c r="BB68" s="36"/>
      <c r="BC68" s="37"/>
      <c r="BD68" s="37"/>
      <c r="BE68" s="58"/>
      <c r="BF68" s="58"/>
      <c r="BG68" s="59"/>
      <c r="BH68" s="36"/>
      <c r="BI68" s="37"/>
      <c r="BJ68" s="38"/>
      <c r="BK68" s="37"/>
      <c r="BL68" s="44"/>
      <c r="BM68" s="37"/>
      <c r="BN68" s="46"/>
      <c r="BO68" s="46"/>
      <c r="BP68" s="47"/>
      <c r="BQ68" s="48"/>
      <c r="BR68" s="48"/>
      <c r="BS68" s="47"/>
      <c r="BT68" s="47"/>
      <c r="BV68" s="49"/>
      <c r="BW68" s="50"/>
      <c r="BX68" s="50"/>
      <c r="BY68" s="50"/>
      <c r="CC68" s="49"/>
      <c r="CD68" s="50"/>
      <c r="CE68" s="50"/>
    </row>
    <row r="69" spans="1:85" ht="12.75" customHeight="1">
      <c r="A69" s="265"/>
      <c r="B69" s="448"/>
      <c r="C69" s="238"/>
      <c r="D69" s="238"/>
      <c r="E69" s="238"/>
      <c r="F69" s="238"/>
      <c r="G69" s="239"/>
      <c r="H69" s="1" t="s">
        <v>20</v>
      </c>
      <c r="I69" s="7"/>
      <c r="J69" s="302"/>
      <c r="K69" s="303"/>
      <c r="L69" s="277" t="str">
        <f>IF($J69&lt;&gt;"",IF($AI69="0-",AS69,IF($AI69="+0",AY69,IF($AI69="+-",BE69,AM69))),"")</f>
        <v/>
      </c>
      <c r="M69" s="250" t="str">
        <f>IF($J69&lt;&gt;"",IF($AI69="0-",AT69,IF($AI69="+0",AZ69,IF($AI69="+-",BF69,AN69))),"")</f>
        <v/>
      </c>
      <c r="N69" s="259" t="str">
        <f>IF($J69&lt;&gt;"",IF($AI69="0-",AU69,IF($AI69="+0",BA69,IF($AI69="+-",BG69,AO69))),"")</f>
        <v/>
      </c>
      <c r="O69" s="286" t="str">
        <f>IF($R70="","",ROUNDDOWN($AG69/12,0))</f>
        <v/>
      </c>
      <c r="P69" s="250" t="str">
        <f>IF($R70="","",ROUNDDOWN(MOD($AG69,12),0))</f>
        <v/>
      </c>
      <c r="Q69" s="297" t="str">
        <f>IF($R70="","", IF( (MOD($AG69,12)-$P69)&gt;=0.5,"半",0))</f>
        <v/>
      </c>
      <c r="R69" s="101" t="s">
        <v>74</v>
      </c>
      <c r="S69" s="263" t="str">
        <f>IF($R70="","",ROUNDDOWN($AG69*($R69/$R70)/12,0))</f>
        <v/>
      </c>
      <c r="T69" s="250" t="str">
        <f>IF($R70="","",ROUNDDOWN(MOD($AG69*($R69/$R70),12),0))</f>
        <v/>
      </c>
      <c r="U69" s="252" t="str">
        <f>IF(R70="","",IF( (MOD($AG69*($R69/$R70),12)-$T69)&gt;=0.5,"半",0) )</f>
        <v/>
      </c>
      <c r="V69"/>
      <c r="Z69" s="45"/>
      <c r="AA69" s="45"/>
      <c r="AB69" s="45"/>
      <c r="AC69" s="125"/>
      <c r="AE69" s="293"/>
      <c r="AF69" s="425"/>
      <c r="AG69" s="296">
        <f>IF(OR($AE69&lt;&gt;$AE71,$AE71=""), SUMIF($AE$13:$AE$188,$AE69,$AH$13:$AH$188),"" )</f>
        <v>0</v>
      </c>
      <c r="AH69" s="282" t="e">
        <f>IF(AF69=2,0,L69*12+M69+COUNTIF(N69:N69,"半")*0.5)</f>
        <v>#VALUE!</v>
      </c>
      <c r="AI69" s="427"/>
      <c r="AJ69" s="289" t="str">
        <f>IF(AI69&lt;&gt;"",VLOOKUP(AI69,$AK$13:$AL$16,2),"")</f>
        <v/>
      </c>
      <c r="AK69" s="31"/>
      <c r="AL69" s="31"/>
      <c r="AM69" s="39">
        <f>IF(AQ69&gt;=12,DATEDIF(BN69,BQ69,"y")+1,DATEDIF(BN69,BQ69,"y"))</f>
        <v>0</v>
      </c>
      <c r="AN69" s="39">
        <f>IF(AQ69&gt;=12,AQ69-12,AQ69)</f>
        <v>0</v>
      </c>
      <c r="AO69" s="40" t="str">
        <f>IF(AR69&lt;=15,"半",0)</f>
        <v>半</v>
      </c>
      <c r="AP69" s="36">
        <f>DATEDIF(BN69,BQ69,"y")</f>
        <v>0</v>
      </c>
      <c r="AQ69" s="37">
        <f>IF(AR69&gt;=16,DATEDIF(BN69,BQ69,"ym")+1,DATEDIF(BN69,BQ69,"ym"))</f>
        <v>0</v>
      </c>
      <c r="AR69" s="38">
        <f>DATEDIF(BN69,BQ69,"md")</f>
        <v>14</v>
      </c>
      <c r="AS69" s="39" t="e">
        <f>IF(AW69&gt;=12,DATEDIF(BN69,BR69,"y")+1,DATEDIF(BN69,BR69,"y"))</f>
        <v>#NUM!</v>
      </c>
      <c r="AT69" s="39" t="e">
        <f>IF(AW69&gt;=12,AW69-12,AW69)</f>
        <v>#NUM!</v>
      </c>
      <c r="AU69" s="40" t="e">
        <f>IF(AX69&lt;=15,"半",0)</f>
        <v>#NUM!</v>
      </c>
      <c r="AV69" s="36" t="e">
        <f>DATEDIF(BN69,BR69,"y")</f>
        <v>#NUM!</v>
      </c>
      <c r="AW69" s="37" t="e">
        <f>IF(AX69&gt;=16,DATEDIF(BN69,BR69,"ym")+1,DATEDIF(BN69,BR69,"ym"))</f>
        <v>#NUM!</v>
      </c>
      <c r="AX69" s="38" t="e">
        <f>DATEDIF(BN69,BR69,"md")</f>
        <v>#NUM!</v>
      </c>
      <c r="AY69" s="39" t="e">
        <f>IF(BC69&gt;=12,DATEDIF(BO69,BQ69,"y")+1,DATEDIF(BO69,BQ69,"y"))</f>
        <v>#NUM!</v>
      </c>
      <c r="AZ69" s="39" t="e">
        <f>IF(BC69&gt;=12,BC69-12,BC69)</f>
        <v>#NUM!</v>
      </c>
      <c r="BA69" s="40" t="e">
        <f>IF(BD69&lt;=15,"半",0)</f>
        <v>#NUM!</v>
      </c>
      <c r="BB69" s="36" t="e">
        <f>DATEDIF(BO69,BQ69,"y")</f>
        <v>#NUM!</v>
      </c>
      <c r="BC69" s="37" t="e">
        <f>IF(BD69&gt;=16,DATEDIF(BO69,BQ69,"ym")+1,DATEDIF(BO69,BQ69,"ym"))</f>
        <v>#NUM!</v>
      </c>
      <c r="BD69" s="37" t="e">
        <f>DATEDIF(BO69,BQ69,"md")</f>
        <v>#NUM!</v>
      </c>
      <c r="BE69" s="39" t="e">
        <f>IF(BI69&gt;=12,DATEDIF(BO69,BR69,"y")+1,DATEDIF(BO69,BR69,"y"))</f>
        <v>#NUM!</v>
      </c>
      <c r="BF69" s="39" t="e">
        <f>IF(BI69&gt;=12,BI69-12,BI69)</f>
        <v>#NUM!</v>
      </c>
      <c r="BG69" s="40" t="e">
        <f>IF(BJ69&lt;=15,"半",0)</f>
        <v>#NUM!</v>
      </c>
      <c r="BH69" s="36" t="e">
        <f>DATEDIF(BO69,BR69,"y")</f>
        <v>#NUM!</v>
      </c>
      <c r="BI69" s="37" t="e">
        <f>IF(BJ69&gt;=16,DATEDIF(BO69,BR69,"ym")+1,DATEDIF(BO69,BR69,"ym"))</f>
        <v>#NUM!</v>
      </c>
      <c r="BJ69" s="38" t="e">
        <f>DATEDIF(BO69,BR69,"md")</f>
        <v>#NUM!</v>
      </c>
      <c r="BK69" s="37"/>
      <c r="BL69" s="44">
        <f>IF(J70="現在",$AJ$6,J70)</f>
        <v>0</v>
      </c>
      <c r="BM69" s="37">
        <v>4</v>
      </c>
      <c r="BN69" s="46">
        <f>IF(DAY(J69)&lt;=15,J69-DAY(J69)+1,J69-DAY(J69)+16)</f>
        <v>1</v>
      </c>
      <c r="BO69" s="46">
        <f>IF(DAY(BN69)=1,BN69+15,BX69)</f>
        <v>16</v>
      </c>
      <c r="BP69" s="47"/>
      <c r="BQ69" s="115">
        <f>IF(CG69&gt;=16,CE69,IF(J70="現在",$AJ$6-CG69+15,J70-CG69+15))</f>
        <v>15</v>
      </c>
      <c r="BR69" s="48">
        <f>IF(DAY(BQ69)=15,BQ69-DAY(BQ69),BQ69-DAY(BQ69)+15)</f>
        <v>0</v>
      </c>
      <c r="BS69" s="47"/>
      <c r="BT69" s="47"/>
      <c r="BU69" s="45">
        <f>YEAR(J69)</f>
        <v>1900</v>
      </c>
      <c r="BV69" s="49">
        <f>MONTH(J69)+1</f>
        <v>2</v>
      </c>
      <c r="BW69" s="50" t="str">
        <f>CONCATENATE(BU69,"/",BV69,"/",1)</f>
        <v>1900/2/1</v>
      </c>
      <c r="BX69" s="50">
        <f t="shared" si="0"/>
        <v>32</v>
      </c>
      <c r="BY69" s="50">
        <f>BW69-1</f>
        <v>31</v>
      </c>
      <c r="BZ69" s="45">
        <f t="shared" si="1"/>
        <v>31</v>
      </c>
      <c r="CA69" s="45">
        <f>DAY(J69)</f>
        <v>0</v>
      </c>
      <c r="CB69" s="45">
        <f>YEAR(BL69)</f>
        <v>1900</v>
      </c>
      <c r="CC69" s="49">
        <f>IF(MONTH(BL69)=12,MONTH(BL69)-12+1,MONTH(BL69)+1)</f>
        <v>2</v>
      </c>
      <c r="CD69" s="50" t="str">
        <f>IF(CC69=1,CONCATENATE(CB69+1,"/",CC69,"/",1),CONCATENATE(CB69,"/",CC69,"/",1))</f>
        <v>1900/2/1</v>
      </c>
      <c r="CE69" s="50">
        <f t="shared" si="2"/>
        <v>31</v>
      </c>
      <c r="CF69" s="45">
        <f t="shared" si="3"/>
        <v>31</v>
      </c>
      <c r="CG69" s="45">
        <f>DAY(BL69)</f>
        <v>0</v>
      </c>
    </row>
    <row r="70" spans="1:85" ht="12.75" customHeight="1">
      <c r="A70" s="305"/>
      <c r="B70" s="437"/>
      <c r="C70" s="240"/>
      <c r="D70" s="240"/>
      <c r="E70" s="240"/>
      <c r="F70" s="240"/>
      <c r="G70" s="241"/>
      <c r="H70" s="2" t="s">
        <v>21</v>
      </c>
      <c r="I70" s="2"/>
      <c r="J70" s="290"/>
      <c r="K70" s="291"/>
      <c r="L70" s="304"/>
      <c r="M70" s="251"/>
      <c r="N70" s="285"/>
      <c r="O70" s="287"/>
      <c r="P70" s="251"/>
      <c r="Q70" s="298"/>
      <c r="R70" s="102"/>
      <c r="S70" s="264"/>
      <c r="T70" s="251"/>
      <c r="U70" s="253"/>
      <c r="V70"/>
      <c r="Z70" s="45"/>
      <c r="AA70" s="45"/>
      <c r="AB70" s="45"/>
      <c r="AC70" s="125"/>
      <c r="AE70" s="466"/>
      <c r="AF70" s="425"/>
      <c r="AG70" s="296"/>
      <c r="AH70" s="282"/>
      <c r="AI70" s="428"/>
      <c r="AJ70" s="191"/>
      <c r="AK70" s="12"/>
      <c r="AL70" s="12"/>
      <c r="AM70" s="58"/>
      <c r="AN70" s="58"/>
      <c r="AO70" s="59"/>
      <c r="AP70" s="36"/>
      <c r="AQ70" s="37"/>
      <c r="AR70" s="38"/>
      <c r="AS70" s="58"/>
      <c r="AT70" s="58"/>
      <c r="AU70" s="59"/>
      <c r="AV70" s="36"/>
      <c r="AW70" s="37"/>
      <c r="AX70" s="38"/>
      <c r="AY70" s="58"/>
      <c r="AZ70" s="58"/>
      <c r="BA70" s="59"/>
      <c r="BB70" s="36"/>
      <c r="BC70" s="37"/>
      <c r="BD70" s="37"/>
      <c r="BE70" s="58"/>
      <c r="BF70" s="58"/>
      <c r="BG70" s="59"/>
      <c r="BH70" s="36"/>
      <c r="BI70" s="37"/>
      <c r="BJ70" s="38"/>
      <c r="BK70" s="37"/>
      <c r="BL70" s="44"/>
      <c r="BM70" s="37"/>
      <c r="BN70" s="46"/>
      <c r="BO70" s="46"/>
      <c r="BP70" s="47"/>
      <c r="BQ70" s="48"/>
      <c r="BR70" s="48"/>
      <c r="BS70" s="47"/>
      <c r="BT70" s="47"/>
      <c r="BV70" s="49"/>
      <c r="BW70" s="50"/>
      <c r="BX70" s="50"/>
      <c r="BY70" s="50"/>
      <c r="CC70" s="49"/>
      <c r="CD70" s="50"/>
      <c r="CE70" s="50"/>
    </row>
    <row r="71" spans="1:85" ht="12.75" customHeight="1">
      <c r="A71" s="265"/>
      <c r="B71" s="448"/>
      <c r="C71" s="238"/>
      <c r="D71" s="238"/>
      <c r="E71" s="238"/>
      <c r="F71" s="238"/>
      <c r="G71" s="239"/>
      <c r="H71" s="1" t="s">
        <v>20</v>
      </c>
      <c r="I71" s="7"/>
      <c r="J71" s="302"/>
      <c r="K71" s="303"/>
      <c r="L71" s="456" t="str">
        <f>IF($J71&lt;&gt;"",IF($AI71="0-",AS71,IF($AI71="+0",AY71,IF($AI71="+-",BE71,AM71))),"")</f>
        <v/>
      </c>
      <c r="M71" s="250" t="str">
        <f>IF($J71&lt;&gt;"",IF($AI71="0-",AT71,IF($AI71="+0",AZ71,IF($AI71="+-",BF71,AN71))),"")</f>
        <v/>
      </c>
      <c r="N71" s="259" t="str">
        <f>IF($J71&lt;&gt;"",IF($AI71="0-",AU71,IF($AI71="+0",BA71,IF($AI71="+-",BG71,AO71))),"")</f>
        <v/>
      </c>
      <c r="O71" s="286" t="str">
        <f>IF($R72="","",ROUNDDOWN($AG71/12,0))</f>
        <v/>
      </c>
      <c r="P71" s="250" t="str">
        <f>IF($R72="","",ROUNDDOWN(MOD($AG71,12),0))</f>
        <v/>
      </c>
      <c r="Q71" s="297" t="str">
        <f>IF($R72="","", IF( (MOD($AG71,12)-$P71)&gt;=0.5,"半",0))</f>
        <v/>
      </c>
      <c r="R71" s="101" t="s">
        <v>74</v>
      </c>
      <c r="S71" s="263" t="str">
        <f>IF($R72="","",ROUNDDOWN($AG71*($R71/$R72)/12,0))</f>
        <v/>
      </c>
      <c r="T71" s="250" t="str">
        <f>IF($R72="","",ROUNDDOWN(MOD($AG71*($R71/$R72),12),0))</f>
        <v/>
      </c>
      <c r="U71" s="252" t="str">
        <f>IF(R72="","",IF( (MOD($AG71*($R71/$R72),12)-$T71)&gt;=0.5,"半",0) )</f>
        <v/>
      </c>
      <c r="V71"/>
      <c r="Z71" s="45"/>
      <c r="AA71" s="45"/>
      <c r="AB71" s="45"/>
      <c r="AC71" s="125"/>
      <c r="AE71" s="293"/>
      <c r="AF71" s="425"/>
      <c r="AG71" s="296">
        <f>IF(OR($AE71&lt;&gt;$AE73,$AE73=""), SUMIF($AE$13:$AE$188,$AE71,$AH$13:$AH$188),"" )</f>
        <v>0</v>
      </c>
      <c r="AH71" s="282" t="e">
        <f>IF(AF71=2,0,L71*12+M71+COUNTIF(N71:N71,"半")*0.5)</f>
        <v>#VALUE!</v>
      </c>
      <c r="AI71" s="427"/>
      <c r="AJ71" s="289" t="str">
        <f>IF(AI71&lt;&gt;"",VLOOKUP(AI71,$AK$13:$AL$16,2),"")</f>
        <v/>
      </c>
      <c r="AK71"/>
      <c r="AL71"/>
      <c r="AM71" s="39">
        <f>IF(AQ71&gt;=12,DATEDIF(BN71,BQ71,"y")+1,DATEDIF(BN71,BQ71,"y"))</f>
        <v>0</v>
      </c>
      <c r="AN71" s="39">
        <f>IF(AQ71&gt;=12,AQ71-12,AQ71)</f>
        <v>0</v>
      </c>
      <c r="AO71" s="40" t="str">
        <f>IF(AR71&lt;=15,"半",0)</f>
        <v>半</v>
      </c>
      <c r="AP71" s="36">
        <f>DATEDIF(BN71,BQ71,"y")</f>
        <v>0</v>
      </c>
      <c r="AQ71" s="37">
        <f>IF(AR71&gt;=16,DATEDIF(BN71,BQ71,"ym")+1,DATEDIF(BN71,BQ71,"ym"))</f>
        <v>0</v>
      </c>
      <c r="AR71" s="38">
        <f>DATEDIF(BN71,BQ71,"md")</f>
        <v>14</v>
      </c>
      <c r="AS71" s="39" t="e">
        <f>IF(AW71&gt;=12,DATEDIF(BN71,BR71,"y")+1,DATEDIF(BN71,BR71,"y"))</f>
        <v>#NUM!</v>
      </c>
      <c r="AT71" s="39" t="e">
        <f>IF(AW71&gt;=12,AW71-12,AW71)</f>
        <v>#NUM!</v>
      </c>
      <c r="AU71" s="40" t="e">
        <f>IF(AX71&lt;=15,"半",0)</f>
        <v>#NUM!</v>
      </c>
      <c r="AV71" s="36" t="e">
        <f>DATEDIF(BN71,BR71,"y")</f>
        <v>#NUM!</v>
      </c>
      <c r="AW71" s="37" t="e">
        <f>IF(AX71&gt;=16,DATEDIF(BN71,BR71,"ym")+1,DATEDIF(BN71,BR71,"ym"))</f>
        <v>#NUM!</v>
      </c>
      <c r="AX71" s="38" t="e">
        <f>DATEDIF(BN71,BR71,"md")</f>
        <v>#NUM!</v>
      </c>
      <c r="AY71" s="39" t="e">
        <f>IF(BC71&gt;=12,DATEDIF(BO71,BQ71,"y")+1,DATEDIF(BO71,BQ71,"y"))</f>
        <v>#NUM!</v>
      </c>
      <c r="AZ71" s="39" t="e">
        <f>IF(BC71&gt;=12,BC71-12,BC71)</f>
        <v>#NUM!</v>
      </c>
      <c r="BA71" s="40" t="e">
        <f>IF(BD71&lt;=15,"半",0)</f>
        <v>#NUM!</v>
      </c>
      <c r="BB71" s="36" t="e">
        <f>DATEDIF(BO71,BQ71,"y")</f>
        <v>#NUM!</v>
      </c>
      <c r="BC71" s="37" t="e">
        <f>IF(BD71&gt;=16,DATEDIF(BO71,BQ71,"ym")+1,DATEDIF(BO71,BQ71,"ym"))</f>
        <v>#NUM!</v>
      </c>
      <c r="BD71" s="37" t="e">
        <f>DATEDIF(BO71,BQ71,"md")</f>
        <v>#NUM!</v>
      </c>
      <c r="BE71" s="39" t="e">
        <f>IF(BI71&gt;=12,DATEDIF(BO71,BR71,"y")+1,DATEDIF(BO71,BR71,"y"))</f>
        <v>#NUM!</v>
      </c>
      <c r="BF71" s="39" t="e">
        <f>IF(BI71&gt;=12,BI71-12,BI71)</f>
        <v>#NUM!</v>
      </c>
      <c r="BG71" s="40" t="e">
        <f>IF(BJ71&lt;=15,"半",0)</f>
        <v>#NUM!</v>
      </c>
      <c r="BH71" s="36" t="e">
        <f>DATEDIF(BO71,BR71,"y")</f>
        <v>#NUM!</v>
      </c>
      <c r="BI71" s="37" t="e">
        <f>IF(BJ71&gt;=16,DATEDIF(BO71,BR71,"ym")+1,DATEDIF(BO71,BR71,"ym"))</f>
        <v>#NUM!</v>
      </c>
      <c r="BJ71" s="38" t="e">
        <f>DATEDIF(BO71,BR71,"md")</f>
        <v>#NUM!</v>
      </c>
      <c r="BK71" s="37"/>
      <c r="BL71" s="44">
        <f>IF(J72="現在",$AJ$6,J72)</f>
        <v>0</v>
      </c>
      <c r="BM71" s="37">
        <v>5</v>
      </c>
      <c r="BN71" s="46">
        <f>IF(DAY(J71)&lt;=15,J71-DAY(J71)+1,J71-DAY(J71)+16)</f>
        <v>1</v>
      </c>
      <c r="BO71" s="46">
        <f>IF(DAY(BN71)=1,BN71+15,BX71)</f>
        <v>16</v>
      </c>
      <c r="BP71" s="47"/>
      <c r="BQ71" s="115">
        <f>IF(CG71&gt;=16,CE71,IF(J72="現在",$AJ$6-CG71+15,J72-CG71+15))</f>
        <v>15</v>
      </c>
      <c r="BR71" s="48">
        <f>IF(DAY(BQ71)=15,BQ71-DAY(BQ71),BQ71-DAY(BQ71)+15)</f>
        <v>0</v>
      </c>
      <c r="BS71" s="47"/>
      <c r="BT71" s="47"/>
      <c r="BU71" s="45">
        <f>YEAR(J71)</f>
        <v>1900</v>
      </c>
      <c r="BV71" s="49">
        <f>MONTH(J71)+1</f>
        <v>2</v>
      </c>
      <c r="BW71" s="50" t="str">
        <f>CONCATENATE(BU71,"/",BV71,"/",1)</f>
        <v>1900/2/1</v>
      </c>
      <c r="BX71" s="50">
        <f t="shared" si="0"/>
        <v>32</v>
      </c>
      <c r="BY71" s="50">
        <f>BW71-1</f>
        <v>31</v>
      </c>
      <c r="BZ71" s="45">
        <f t="shared" si="1"/>
        <v>31</v>
      </c>
      <c r="CA71" s="45">
        <f>DAY(J71)</f>
        <v>0</v>
      </c>
      <c r="CB71" s="45">
        <f>YEAR(BL71)</f>
        <v>1900</v>
      </c>
      <c r="CC71" s="49">
        <f>IF(MONTH(BL71)=12,MONTH(BL71)-12+1,MONTH(BL71)+1)</f>
        <v>2</v>
      </c>
      <c r="CD71" s="50" t="str">
        <f>IF(CC71=1,CONCATENATE(CB71+1,"/",CC71,"/",1),CONCATENATE(CB71,"/",CC71,"/",1))</f>
        <v>1900/2/1</v>
      </c>
      <c r="CE71" s="50">
        <f t="shared" si="2"/>
        <v>31</v>
      </c>
      <c r="CF71" s="45">
        <f t="shared" si="3"/>
        <v>31</v>
      </c>
      <c r="CG71" s="45">
        <f>DAY(BL71)</f>
        <v>0</v>
      </c>
    </row>
    <row r="72" spans="1:85" ht="12.75" customHeight="1">
      <c r="A72" s="305"/>
      <c r="B72" s="437"/>
      <c r="C72" s="240"/>
      <c r="D72" s="240"/>
      <c r="E72" s="240"/>
      <c r="F72" s="240"/>
      <c r="G72" s="241"/>
      <c r="H72" s="2" t="s">
        <v>21</v>
      </c>
      <c r="I72" s="2"/>
      <c r="J72" s="290"/>
      <c r="K72" s="291"/>
      <c r="L72" s="457"/>
      <c r="M72" s="251"/>
      <c r="N72" s="285"/>
      <c r="O72" s="287"/>
      <c r="P72" s="251"/>
      <c r="Q72" s="298"/>
      <c r="R72" s="102"/>
      <c r="S72" s="264"/>
      <c r="T72" s="251"/>
      <c r="U72" s="253"/>
      <c r="V72"/>
      <c r="Z72" s="45"/>
      <c r="AA72" s="45"/>
      <c r="AB72" s="45"/>
      <c r="AC72" s="125"/>
      <c r="AE72" s="466"/>
      <c r="AF72" s="425"/>
      <c r="AG72" s="296"/>
      <c r="AH72" s="282"/>
      <c r="AI72" s="428"/>
      <c r="AJ72" s="191"/>
      <c r="AK72"/>
      <c r="AL72"/>
      <c r="AM72" s="58"/>
      <c r="AN72" s="58"/>
      <c r="AO72" s="59"/>
      <c r="AP72" s="36"/>
      <c r="AQ72" s="37"/>
      <c r="AR72" s="38"/>
      <c r="AS72" s="58"/>
      <c r="AT72" s="58"/>
      <c r="AU72" s="59"/>
      <c r="AV72" s="36"/>
      <c r="AW72" s="37"/>
      <c r="AX72" s="38"/>
      <c r="AY72" s="58"/>
      <c r="AZ72" s="58"/>
      <c r="BA72" s="59"/>
      <c r="BB72" s="36"/>
      <c r="BC72" s="37"/>
      <c r="BD72" s="37"/>
      <c r="BE72" s="58"/>
      <c r="BF72" s="58"/>
      <c r="BG72" s="59"/>
      <c r="BH72" s="36"/>
      <c r="BI72" s="37"/>
      <c r="BJ72" s="38"/>
      <c r="BK72" s="37"/>
      <c r="BL72" s="44"/>
      <c r="BM72" s="37"/>
      <c r="BN72" s="46"/>
      <c r="BO72" s="46"/>
      <c r="BP72" s="47"/>
      <c r="BQ72" s="48"/>
      <c r="BR72" s="48"/>
      <c r="BS72" s="47"/>
      <c r="BT72" s="47"/>
      <c r="BV72" s="49"/>
      <c r="BW72" s="50"/>
      <c r="BX72" s="50"/>
      <c r="BY72" s="50"/>
      <c r="CC72" s="49"/>
      <c r="CD72" s="50"/>
      <c r="CE72" s="50"/>
    </row>
    <row r="73" spans="1:85" ht="12.75" customHeight="1">
      <c r="A73" s="265"/>
      <c r="B73" s="448"/>
      <c r="C73" s="238"/>
      <c r="D73" s="238"/>
      <c r="E73" s="238"/>
      <c r="F73" s="238"/>
      <c r="G73" s="239"/>
      <c r="H73" s="1" t="s">
        <v>20</v>
      </c>
      <c r="I73" s="7"/>
      <c r="J73" s="302"/>
      <c r="K73" s="303"/>
      <c r="L73" s="277" t="str">
        <f>IF($J73&lt;&gt;"",IF($AI73="0-",AS73,IF($AI73="+0",AY73,IF($AI73="+-",BE73,AM73))),"")</f>
        <v/>
      </c>
      <c r="M73" s="250" t="str">
        <f>IF($J73&lt;&gt;"",IF($AI73="0-",AT73,IF($AI73="+0",AZ73,IF($AI73="+-",BF73,AN73))),"")</f>
        <v/>
      </c>
      <c r="N73" s="259" t="str">
        <f>IF($J73&lt;&gt;"",IF($AI73="0-",AU73,IF($AI73="+0",BA73,IF($AI73="+-",BG73,AO73))),"")</f>
        <v/>
      </c>
      <c r="O73" s="286" t="str">
        <f>IF($R74="","",ROUNDDOWN($AG73/12,0))</f>
        <v/>
      </c>
      <c r="P73" s="250" t="str">
        <f>IF($R74="","",ROUNDDOWN(MOD($AG73,12),0))</f>
        <v/>
      </c>
      <c r="Q73" s="297" t="str">
        <f>IF($R74="","", IF( (MOD($AG73,12)-$P73)&gt;=0.5,"半",0))</f>
        <v/>
      </c>
      <c r="R73" s="101" t="s">
        <v>74</v>
      </c>
      <c r="S73" s="263" t="str">
        <f>IF($R74="","",ROUNDDOWN($AG73*($R73/$R74)/12,0))</f>
        <v/>
      </c>
      <c r="T73" s="250" t="str">
        <f>IF($R74="","",ROUNDDOWN(MOD($AG73*($R73/$R74),12),0))</f>
        <v/>
      </c>
      <c r="U73" s="252" t="str">
        <f>IF(R74="","",IF( (MOD($AG73*($R73/$R74),12)-$T73)&gt;=0.5,"半",0) )</f>
        <v/>
      </c>
      <c r="V73"/>
      <c r="Z73" s="45"/>
      <c r="AA73" s="45"/>
      <c r="AB73" s="45"/>
      <c r="AC73" s="125" t="s">
        <v>114</v>
      </c>
      <c r="AE73" s="293"/>
      <c r="AF73" s="425"/>
      <c r="AG73" s="296">
        <f>IF(OR($AE73&lt;&gt;$AE75,$AE75=""), SUMIF($AE$13:$AE$188,$AE73,$AH$13:$AH$188),"" )</f>
        <v>0</v>
      </c>
      <c r="AH73" s="282" t="e">
        <f>IF(AF73=2,0,L73*12+M73+COUNTIF(N73:N73,"半")*0.5)</f>
        <v>#VALUE!</v>
      </c>
      <c r="AI73" s="427"/>
      <c r="AJ73" s="289" t="str">
        <f>IF(AI73&lt;&gt;"",VLOOKUP(AI73,$AK$13:$AL$16,2),"")</f>
        <v/>
      </c>
      <c r="AK73"/>
      <c r="AL73"/>
      <c r="AM73" s="39">
        <f>IF(AQ73&gt;=12,DATEDIF(BN73,BQ73,"y")+1,DATEDIF(BN73,BQ73,"y"))</f>
        <v>0</v>
      </c>
      <c r="AN73" s="39">
        <f>IF(AQ73&gt;=12,AQ73-12,AQ73)</f>
        <v>0</v>
      </c>
      <c r="AO73" s="40" t="str">
        <f>IF(AR73&lt;=15,"半",0)</f>
        <v>半</v>
      </c>
      <c r="AP73" s="36">
        <f>DATEDIF(BN73,BQ73,"y")</f>
        <v>0</v>
      </c>
      <c r="AQ73" s="37">
        <f>IF(AR73&gt;=16,DATEDIF(BN73,BQ73,"ym")+1,DATEDIF(BN73,BQ73,"ym"))</f>
        <v>0</v>
      </c>
      <c r="AR73" s="38">
        <f>DATEDIF(BN73,BQ73,"md")</f>
        <v>14</v>
      </c>
      <c r="AS73" s="39" t="e">
        <f>IF(AW73&gt;=12,DATEDIF(BN73,BR73,"y")+1,DATEDIF(BN73,BR73,"y"))</f>
        <v>#NUM!</v>
      </c>
      <c r="AT73" s="39" t="e">
        <f>IF(AW73&gt;=12,AW73-12,AW73)</f>
        <v>#NUM!</v>
      </c>
      <c r="AU73" s="40" t="e">
        <f>IF(AX73&lt;=15,"半",0)</f>
        <v>#NUM!</v>
      </c>
      <c r="AV73" s="36" t="e">
        <f>DATEDIF(BN73,BR73,"y")</f>
        <v>#NUM!</v>
      </c>
      <c r="AW73" s="37" t="e">
        <f>IF(AX73&gt;=16,DATEDIF(BN73,BR73,"ym")+1,DATEDIF(BN73,BR73,"ym"))</f>
        <v>#NUM!</v>
      </c>
      <c r="AX73" s="38" t="e">
        <f>DATEDIF(BN73,BR73,"md")</f>
        <v>#NUM!</v>
      </c>
      <c r="AY73" s="39" t="e">
        <f>IF(BC73&gt;=12,DATEDIF(BO73,BQ73,"y")+1,DATEDIF(BO73,BQ73,"y"))</f>
        <v>#NUM!</v>
      </c>
      <c r="AZ73" s="39" t="e">
        <f>IF(BC73&gt;=12,BC73-12,BC73)</f>
        <v>#NUM!</v>
      </c>
      <c r="BA73" s="40" t="e">
        <f>IF(BD73&lt;=15,"半",0)</f>
        <v>#NUM!</v>
      </c>
      <c r="BB73" s="36" t="e">
        <f>DATEDIF(BO73,BQ73,"y")</f>
        <v>#NUM!</v>
      </c>
      <c r="BC73" s="37" t="e">
        <f>IF(BD73&gt;=16,DATEDIF(BO73,BQ73,"ym")+1,DATEDIF(BO73,BQ73,"ym"))</f>
        <v>#NUM!</v>
      </c>
      <c r="BD73" s="37" t="e">
        <f>DATEDIF(BO73,BQ73,"md")</f>
        <v>#NUM!</v>
      </c>
      <c r="BE73" s="39" t="e">
        <f>IF(BI73&gt;=12,DATEDIF(BO73,BR73,"y")+1,DATEDIF(BO73,BR73,"y"))</f>
        <v>#NUM!</v>
      </c>
      <c r="BF73" s="39" t="e">
        <f>IF(BI73&gt;=12,BI73-12,BI73)</f>
        <v>#NUM!</v>
      </c>
      <c r="BG73" s="40" t="e">
        <f>IF(BJ73&lt;=15,"半",0)</f>
        <v>#NUM!</v>
      </c>
      <c r="BH73" s="36" t="e">
        <f>DATEDIF(BO73,BR73,"y")</f>
        <v>#NUM!</v>
      </c>
      <c r="BI73" s="37" t="e">
        <f>IF(BJ73&gt;=16,DATEDIF(BO73,BR73,"ym")+1,DATEDIF(BO73,BR73,"ym"))</f>
        <v>#NUM!</v>
      </c>
      <c r="BJ73" s="38" t="e">
        <f>DATEDIF(BO73,BR73,"md")</f>
        <v>#NUM!</v>
      </c>
      <c r="BK73" s="37"/>
      <c r="BL73" s="44">
        <f>IF(J74="現在",$AJ$6,J74)</f>
        <v>0</v>
      </c>
      <c r="BM73" s="37">
        <v>6</v>
      </c>
      <c r="BN73" s="46">
        <f>IF(DAY(J73)&lt;=15,J73-DAY(J73)+1,J73-DAY(J73)+16)</f>
        <v>1</v>
      </c>
      <c r="BO73" s="46">
        <f>IF(DAY(BN73)=1,BN73+15,BX73)</f>
        <v>16</v>
      </c>
      <c r="BP73" s="47"/>
      <c r="BQ73" s="115">
        <f>IF(CG73&gt;=16,CE73,IF(J74="現在",$AJ$6-CG73+15,J74-CG73+15))</f>
        <v>15</v>
      </c>
      <c r="BR73" s="48">
        <f>IF(DAY(BQ73)=15,BQ73-DAY(BQ73),BQ73-DAY(BQ73)+15)</f>
        <v>0</v>
      </c>
      <c r="BS73" s="47"/>
      <c r="BT73" s="47"/>
      <c r="BU73" s="45">
        <f>YEAR(J73)</f>
        <v>1900</v>
      </c>
      <c r="BV73" s="49">
        <f>MONTH(J73)+1</f>
        <v>2</v>
      </c>
      <c r="BW73" s="50" t="str">
        <f>CONCATENATE(BU73,"/",BV73,"/",1)</f>
        <v>1900/2/1</v>
      </c>
      <c r="BX73" s="50">
        <f t="shared" si="0"/>
        <v>32</v>
      </c>
      <c r="BY73" s="50">
        <f>BW73-1</f>
        <v>31</v>
      </c>
      <c r="BZ73" s="45">
        <f t="shared" si="1"/>
        <v>31</v>
      </c>
      <c r="CA73" s="45">
        <f>DAY(J73)</f>
        <v>0</v>
      </c>
      <c r="CB73" s="45">
        <f>YEAR(BL73)</f>
        <v>1900</v>
      </c>
      <c r="CC73" s="49">
        <f>IF(MONTH(BL73)=12,MONTH(BL73)-12+1,MONTH(BL73)+1)</f>
        <v>2</v>
      </c>
      <c r="CD73" s="50" t="str">
        <f>IF(CC73=1,CONCATENATE(CB73+1,"/",CC73,"/",1),CONCATENATE(CB73,"/",CC73,"/",1))</f>
        <v>1900/2/1</v>
      </c>
      <c r="CE73" s="50">
        <f t="shared" si="2"/>
        <v>31</v>
      </c>
      <c r="CF73" s="45">
        <f t="shared" si="3"/>
        <v>31</v>
      </c>
      <c r="CG73" s="45">
        <f>DAY(BL73)</f>
        <v>0</v>
      </c>
    </row>
    <row r="74" spans="1:85" ht="12.75" customHeight="1">
      <c r="A74" s="305"/>
      <c r="B74" s="437"/>
      <c r="C74" s="240"/>
      <c r="D74" s="240"/>
      <c r="E74" s="240"/>
      <c r="F74" s="240"/>
      <c r="G74" s="241"/>
      <c r="H74" s="2" t="s">
        <v>21</v>
      </c>
      <c r="I74" s="2"/>
      <c r="J74" s="290"/>
      <c r="K74" s="291"/>
      <c r="L74" s="304"/>
      <c r="M74" s="251"/>
      <c r="N74" s="285"/>
      <c r="O74" s="287"/>
      <c r="P74" s="251"/>
      <c r="Q74" s="298"/>
      <c r="R74" s="102"/>
      <c r="S74" s="264"/>
      <c r="T74" s="251"/>
      <c r="U74" s="253"/>
      <c r="V74"/>
      <c r="Z74" s="45"/>
      <c r="AA74" s="45"/>
      <c r="AB74" s="45"/>
      <c r="AC74" s="125" t="s">
        <v>106</v>
      </c>
      <c r="AE74" s="466"/>
      <c r="AF74" s="425"/>
      <c r="AG74" s="296"/>
      <c r="AH74" s="282"/>
      <c r="AI74" s="428"/>
      <c r="AJ74" s="191"/>
      <c r="AK74"/>
      <c r="AL74"/>
      <c r="AM74" s="58"/>
      <c r="AN74" s="58"/>
      <c r="AO74" s="59"/>
      <c r="AP74" s="36"/>
      <c r="AQ74" s="37"/>
      <c r="AR74" s="38"/>
      <c r="AS74" s="58"/>
      <c r="AT74" s="58"/>
      <c r="AU74" s="59"/>
      <c r="AV74" s="36"/>
      <c r="AW74" s="37"/>
      <c r="AX74" s="38"/>
      <c r="AY74" s="58"/>
      <c r="AZ74" s="58"/>
      <c r="BA74" s="59"/>
      <c r="BB74" s="36"/>
      <c r="BC74" s="37"/>
      <c r="BD74" s="37"/>
      <c r="BE74" s="58"/>
      <c r="BF74" s="58"/>
      <c r="BG74" s="59"/>
      <c r="BH74" s="36"/>
      <c r="BI74" s="37"/>
      <c r="BJ74" s="38"/>
      <c r="BK74" s="37"/>
      <c r="BL74" s="44"/>
      <c r="BM74" s="37"/>
      <c r="BN74" s="46"/>
      <c r="BO74" s="46"/>
      <c r="BP74" s="47"/>
      <c r="BQ74" s="48"/>
      <c r="BR74" s="48"/>
      <c r="BS74" s="47"/>
      <c r="BT74" s="47"/>
      <c r="BV74" s="49"/>
      <c r="BW74" s="50"/>
      <c r="BX74" s="50"/>
      <c r="BY74" s="50"/>
      <c r="CC74" s="49"/>
      <c r="CD74" s="50"/>
      <c r="CE74" s="50"/>
    </row>
    <row r="75" spans="1:85" ht="12.75" customHeight="1">
      <c r="A75" s="265"/>
      <c r="B75" s="448"/>
      <c r="C75" s="238"/>
      <c r="D75" s="238"/>
      <c r="E75" s="238"/>
      <c r="F75" s="238"/>
      <c r="G75" s="239"/>
      <c r="H75" s="1" t="s">
        <v>20</v>
      </c>
      <c r="I75" s="7"/>
      <c r="J75" s="302"/>
      <c r="K75" s="303"/>
      <c r="L75" s="277" t="str">
        <f>IF($J75&lt;&gt;"",IF($AI75="0-",AS75,IF($AI75="+0",AY75,IF($AI75="+-",BE75,AM75))),"")</f>
        <v/>
      </c>
      <c r="M75" s="250" t="str">
        <f>IF($J75&lt;&gt;"",IF($AI75="0-",AT75,IF($AI75="+0",AZ75,IF($AI75="+-",BF75,AN75))),"")</f>
        <v/>
      </c>
      <c r="N75" s="259" t="str">
        <f>IF($J75&lt;&gt;"",IF($AI75="0-",AU75,IF($AI75="+0",BA75,IF($AI75="+-",BG75,AO75))),"")</f>
        <v/>
      </c>
      <c r="O75" s="286" t="str">
        <f>IF($R76="","",ROUNDDOWN($AG75/12,0))</f>
        <v/>
      </c>
      <c r="P75" s="250" t="str">
        <f>IF($R76="","",ROUNDDOWN(MOD($AG75,12),0))</f>
        <v/>
      </c>
      <c r="Q75" s="297" t="str">
        <f>IF($R76="","", IF( (MOD($AG75,12)-$P75)&gt;=0.5,"半",0))</f>
        <v/>
      </c>
      <c r="R75" s="101" t="s">
        <v>74</v>
      </c>
      <c r="S75" s="263" t="str">
        <f>IF($R76="","",ROUNDDOWN($AG75*($R75/$R76)/12,0))</f>
        <v/>
      </c>
      <c r="T75" s="250" t="str">
        <f>IF($R76="","",ROUNDDOWN(MOD($AG75*($R75/$R76),12),0))</f>
        <v/>
      </c>
      <c r="U75" s="252" t="str">
        <f>IF(R76="","",IF( (MOD($AG75*($R75/$R76),12)-$T75)&gt;=0.5,"半",0) )</f>
        <v/>
      </c>
      <c r="V75"/>
      <c r="Z75" s="45"/>
      <c r="AA75" s="45"/>
      <c r="AB75" s="45"/>
      <c r="AC75" s="125"/>
      <c r="AE75" s="293"/>
      <c r="AF75" s="425"/>
      <c r="AG75" s="296">
        <f>IF(OR($AE75&lt;&gt;$AE77,$AE77=""), SUMIF($AE$13:$AE$188,$AE75,$AH$13:$AH$188),"" )</f>
        <v>0</v>
      </c>
      <c r="AH75" s="282" t="e">
        <f>IF(AF75=2,0,L75*12+M75+COUNTIF(N75:N75,"半")*0.5)</f>
        <v>#VALUE!</v>
      </c>
      <c r="AI75" s="427"/>
      <c r="AJ75" s="289" t="str">
        <f>IF(AI75&lt;&gt;"",VLOOKUP(AI75,$AK$13:$AL$16,2),"")</f>
        <v/>
      </c>
      <c r="AK75"/>
      <c r="AL75"/>
      <c r="AM75" s="39">
        <f>IF(AQ75&gt;=12,DATEDIF(BN75,BQ75,"y")+1,DATEDIF(BN75,BQ75,"y"))</f>
        <v>0</v>
      </c>
      <c r="AN75" s="39">
        <f>IF(AQ75&gt;=12,AQ75-12,AQ75)</f>
        <v>0</v>
      </c>
      <c r="AO75" s="40" t="str">
        <f>IF(AR75&lt;=15,"半",0)</f>
        <v>半</v>
      </c>
      <c r="AP75" s="36">
        <f>DATEDIF(BN75,BQ75,"y")</f>
        <v>0</v>
      </c>
      <c r="AQ75" s="37">
        <f>IF(AR75&gt;=16,DATEDIF(BN75,BQ75,"ym")+1,DATEDIF(BN75,BQ75,"ym"))</f>
        <v>0</v>
      </c>
      <c r="AR75" s="38">
        <f>DATEDIF(BN75,BQ75,"md")</f>
        <v>14</v>
      </c>
      <c r="AS75" s="39" t="e">
        <f>IF(AW75&gt;=12,DATEDIF(BN75,BR75,"y")+1,DATEDIF(BN75,BR75,"y"))</f>
        <v>#NUM!</v>
      </c>
      <c r="AT75" s="39" t="e">
        <f>IF(AW75&gt;=12,AW75-12,AW75)</f>
        <v>#NUM!</v>
      </c>
      <c r="AU75" s="40" t="e">
        <f>IF(AX75&lt;=15,"半",0)</f>
        <v>#NUM!</v>
      </c>
      <c r="AV75" s="36" t="e">
        <f>DATEDIF(BN75,BR75,"y")</f>
        <v>#NUM!</v>
      </c>
      <c r="AW75" s="37" t="e">
        <f>IF(AX75&gt;=16,DATEDIF(BN75,BR75,"ym")+1,DATEDIF(BN75,BR75,"ym"))</f>
        <v>#NUM!</v>
      </c>
      <c r="AX75" s="38" t="e">
        <f>DATEDIF(BN75,BR75,"md")</f>
        <v>#NUM!</v>
      </c>
      <c r="AY75" s="39" t="e">
        <f>IF(BC75&gt;=12,DATEDIF(BO75,BQ75,"y")+1,DATEDIF(BO75,BQ75,"y"))</f>
        <v>#NUM!</v>
      </c>
      <c r="AZ75" s="39" t="e">
        <f>IF(BC75&gt;=12,BC75-12,BC75)</f>
        <v>#NUM!</v>
      </c>
      <c r="BA75" s="40" t="e">
        <f>IF(BD75&lt;=15,"半",0)</f>
        <v>#NUM!</v>
      </c>
      <c r="BB75" s="36" t="e">
        <f>DATEDIF(BO75,BQ75,"y")</f>
        <v>#NUM!</v>
      </c>
      <c r="BC75" s="37" t="e">
        <f>IF(BD75&gt;=16,DATEDIF(BO75,BQ75,"ym")+1,DATEDIF(BO75,BQ75,"ym"))</f>
        <v>#NUM!</v>
      </c>
      <c r="BD75" s="37" t="e">
        <f>DATEDIF(BO75,BQ75,"md")</f>
        <v>#NUM!</v>
      </c>
      <c r="BE75" s="39" t="e">
        <f>IF(BI75&gt;=12,DATEDIF(BO75,BR75,"y")+1,DATEDIF(BO75,BR75,"y"))</f>
        <v>#NUM!</v>
      </c>
      <c r="BF75" s="39" t="e">
        <f>IF(BI75&gt;=12,BI75-12,BI75)</f>
        <v>#NUM!</v>
      </c>
      <c r="BG75" s="40" t="e">
        <f>IF(BJ75&lt;=15,"半",0)</f>
        <v>#NUM!</v>
      </c>
      <c r="BH75" s="36" t="e">
        <f>DATEDIF(BO75,BR75,"y")</f>
        <v>#NUM!</v>
      </c>
      <c r="BI75" s="37" t="e">
        <f>IF(BJ75&gt;=16,DATEDIF(BO75,BR75,"ym")+1,DATEDIF(BO75,BR75,"ym"))</f>
        <v>#NUM!</v>
      </c>
      <c r="BJ75" s="38" t="e">
        <f>DATEDIF(BO75,BR75,"md")</f>
        <v>#NUM!</v>
      </c>
      <c r="BK75" s="37"/>
      <c r="BL75" s="44">
        <f>IF(J76="現在",$AJ$6,J76)</f>
        <v>0</v>
      </c>
      <c r="BM75" s="37">
        <v>7</v>
      </c>
      <c r="BN75" s="46">
        <f>IF(DAY(J75)&lt;=15,J75-DAY(J75)+1,J75-DAY(J75)+16)</f>
        <v>1</v>
      </c>
      <c r="BO75" s="46">
        <f>IF(DAY(BN75)=1,BN75+15,BX75)</f>
        <v>16</v>
      </c>
      <c r="BP75" s="47"/>
      <c r="BQ75" s="115">
        <f>IF(CG75&gt;=16,CE75,IF(J76="現在",$AJ$6-CG75+15,J76-CG75+15))</f>
        <v>15</v>
      </c>
      <c r="BR75" s="48">
        <f>IF(DAY(BQ75)=15,BQ75-DAY(BQ75),BQ75-DAY(BQ75)+15)</f>
        <v>0</v>
      </c>
      <c r="BS75" s="47"/>
      <c r="BT75" s="47"/>
      <c r="BU75" s="45">
        <f>YEAR(J75)</f>
        <v>1900</v>
      </c>
      <c r="BV75" s="49">
        <f>MONTH(J75)+1</f>
        <v>2</v>
      </c>
      <c r="BW75" s="50" t="str">
        <f>CONCATENATE(BU75,"/",BV75,"/",1)</f>
        <v>1900/2/1</v>
      </c>
      <c r="BX75" s="50">
        <f t="shared" si="0"/>
        <v>32</v>
      </c>
      <c r="BY75" s="50">
        <f>BW75-1</f>
        <v>31</v>
      </c>
      <c r="BZ75" s="45">
        <f t="shared" si="1"/>
        <v>31</v>
      </c>
      <c r="CA75" s="45">
        <f>DAY(J75)</f>
        <v>0</v>
      </c>
      <c r="CB75" s="45">
        <f>YEAR(BL75)</f>
        <v>1900</v>
      </c>
      <c r="CC75" s="49">
        <f>IF(MONTH(BL75)=12,MONTH(BL75)-12+1,MONTH(BL75)+1)</f>
        <v>2</v>
      </c>
      <c r="CD75" s="50" t="str">
        <f>IF(CC75=1,CONCATENATE(CB75+1,"/",CC75,"/",1),CONCATENATE(CB75,"/",CC75,"/",1))</f>
        <v>1900/2/1</v>
      </c>
      <c r="CE75" s="50">
        <f t="shared" si="2"/>
        <v>31</v>
      </c>
      <c r="CF75" s="45">
        <f t="shared" si="3"/>
        <v>31</v>
      </c>
      <c r="CG75" s="45">
        <f>DAY(BL75)</f>
        <v>0</v>
      </c>
    </row>
    <row r="76" spans="1:85" ht="12.75" customHeight="1">
      <c r="A76" s="305"/>
      <c r="B76" s="437"/>
      <c r="C76" s="240"/>
      <c r="D76" s="240"/>
      <c r="E76" s="240"/>
      <c r="F76" s="240"/>
      <c r="G76" s="241"/>
      <c r="H76" s="2" t="s">
        <v>21</v>
      </c>
      <c r="I76" s="2"/>
      <c r="J76" s="290"/>
      <c r="K76" s="291"/>
      <c r="L76" s="304"/>
      <c r="M76" s="251"/>
      <c r="N76" s="285"/>
      <c r="O76" s="287"/>
      <c r="P76" s="251"/>
      <c r="Q76" s="298"/>
      <c r="R76" s="102"/>
      <c r="S76" s="264"/>
      <c r="T76" s="251"/>
      <c r="U76" s="253"/>
      <c r="V76"/>
      <c r="Z76" s="45"/>
      <c r="AA76" s="45"/>
      <c r="AB76" s="45"/>
      <c r="AC76" s="125"/>
      <c r="AE76" s="466"/>
      <c r="AF76" s="425"/>
      <c r="AG76" s="296"/>
      <c r="AH76" s="282"/>
      <c r="AI76" s="428"/>
      <c r="AJ76" s="191"/>
      <c r="AK76"/>
      <c r="AL76"/>
      <c r="AM76" s="58"/>
      <c r="AN76" s="58"/>
      <c r="AO76" s="59"/>
      <c r="AP76" s="36"/>
      <c r="AQ76" s="37"/>
      <c r="AR76" s="38"/>
      <c r="AS76" s="58"/>
      <c r="AT76" s="58"/>
      <c r="AU76" s="59"/>
      <c r="AV76" s="36"/>
      <c r="AW76" s="37"/>
      <c r="AX76" s="38"/>
      <c r="AY76" s="58"/>
      <c r="AZ76" s="58"/>
      <c r="BA76" s="59"/>
      <c r="BB76" s="36"/>
      <c r="BC76" s="37"/>
      <c r="BD76" s="37"/>
      <c r="BE76" s="58"/>
      <c r="BF76" s="58"/>
      <c r="BG76" s="59"/>
      <c r="BH76" s="36"/>
      <c r="BI76" s="37"/>
      <c r="BJ76" s="38"/>
      <c r="BK76" s="37"/>
      <c r="BL76" s="44"/>
      <c r="BM76" s="37"/>
      <c r="BN76" s="46"/>
      <c r="BO76" s="46"/>
      <c r="BP76" s="47"/>
      <c r="BQ76" s="48"/>
      <c r="BR76" s="48"/>
      <c r="BS76" s="47"/>
      <c r="BT76" s="47"/>
      <c r="BV76" s="49"/>
      <c r="BW76" s="50"/>
      <c r="BX76" s="50"/>
      <c r="BY76" s="50"/>
      <c r="CC76" s="49"/>
      <c r="CD76" s="50"/>
      <c r="CE76" s="50"/>
    </row>
    <row r="77" spans="1:85" ht="12.75" customHeight="1">
      <c r="A77" s="265"/>
      <c r="B77" s="448"/>
      <c r="C77" s="238"/>
      <c r="D77" s="238"/>
      <c r="E77" s="238"/>
      <c r="F77" s="238"/>
      <c r="G77" s="239"/>
      <c r="H77" s="1" t="s">
        <v>20</v>
      </c>
      <c r="I77" s="7"/>
      <c r="J77" s="302"/>
      <c r="K77" s="303"/>
      <c r="L77" s="277" t="str">
        <f>IF($J77&lt;&gt;"",IF($AI77="0-",AS77,IF($AI77="+0",AY77,IF($AI77="+-",BE77,AM77))),"")</f>
        <v/>
      </c>
      <c r="M77" s="250" t="str">
        <f>IF($J77&lt;&gt;"",IF($AI77="0-",AT77,IF($AI77="+0",AZ77,IF($AI77="+-",BF77,AN77))),"")</f>
        <v/>
      </c>
      <c r="N77" s="259" t="str">
        <f>IF($J77&lt;&gt;"",IF($AI77="0-",AU77,IF($AI77="+0",BA77,IF($AI77="+-",BG77,AO77))),"")</f>
        <v/>
      </c>
      <c r="O77" s="286" t="str">
        <f>IF($R78="","",ROUNDDOWN($AG77/12,0))</f>
        <v/>
      </c>
      <c r="P77" s="250" t="str">
        <f>IF($R78="","",ROUNDDOWN(MOD($AG77,12),0))</f>
        <v/>
      </c>
      <c r="Q77" s="297" t="str">
        <f>IF($R78="","", IF( (MOD($AG77,12)-$P77)&gt;=0.5,"半",0))</f>
        <v/>
      </c>
      <c r="R77" s="101" t="s">
        <v>74</v>
      </c>
      <c r="S77" s="263" t="str">
        <f>IF($R78="","",ROUNDDOWN($AG77*($R77/$R78)/12,0))</f>
        <v/>
      </c>
      <c r="T77" s="250" t="str">
        <f>IF($R78="","",ROUNDDOWN(MOD($AG77*($R77/$R78),12),0))</f>
        <v/>
      </c>
      <c r="U77" s="252" t="str">
        <f>IF(R78="","",IF( (MOD($AG77*($R77/$R78),12)-$T77)&gt;=0.5,"半",0) )</f>
        <v/>
      </c>
      <c r="V77"/>
      <c r="Z77" s="45"/>
      <c r="AA77" s="45"/>
      <c r="AB77" s="45"/>
      <c r="AC77" s="125"/>
      <c r="AE77" s="293"/>
      <c r="AF77" s="425"/>
      <c r="AG77" s="296">
        <f>IF(OR($AE77&lt;&gt;$AE79,$AE79=""), SUMIF($AE$13:$AE$188,$AE77,$AH$13:$AH$188),"" )</f>
        <v>0</v>
      </c>
      <c r="AH77" s="282" t="e">
        <f>IF(AF77=2,0,L77*12+M77+COUNTIF(N77:N77,"半")*0.5)</f>
        <v>#VALUE!</v>
      </c>
      <c r="AI77" s="427"/>
      <c r="AJ77" s="289" t="str">
        <f>IF(AI77&lt;&gt;"",VLOOKUP(AI77,$AK$13:$AL$16,2),"")</f>
        <v/>
      </c>
      <c r="AK77"/>
      <c r="AL77"/>
      <c r="AM77" s="39">
        <f>IF(AQ77&gt;=12,DATEDIF(BN77,BQ77,"y")+1,DATEDIF(BN77,BQ77,"y"))</f>
        <v>0</v>
      </c>
      <c r="AN77" s="39">
        <f>IF(AQ77&gt;=12,AQ77-12,AQ77)</f>
        <v>0</v>
      </c>
      <c r="AO77" s="40" t="str">
        <f>IF(AR77&lt;=15,"半",0)</f>
        <v>半</v>
      </c>
      <c r="AP77" s="36">
        <f>DATEDIF(BN77,BQ77,"y")</f>
        <v>0</v>
      </c>
      <c r="AQ77" s="37">
        <f>IF(AR77&gt;=16,DATEDIF(BN77,BQ77,"ym")+1,DATEDIF(BN77,BQ77,"ym"))</f>
        <v>0</v>
      </c>
      <c r="AR77" s="38">
        <f>DATEDIF(BN77,BQ77,"md")</f>
        <v>14</v>
      </c>
      <c r="AS77" s="39" t="e">
        <f>IF(AW77&gt;=12,DATEDIF(BN77,BR77,"y")+1,DATEDIF(BN77,BR77,"y"))</f>
        <v>#NUM!</v>
      </c>
      <c r="AT77" s="39" t="e">
        <f>IF(AW77&gt;=12,AW77-12,AW77)</f>
        <v>#NUM!</v>
      </c>
      <c r="AU77" s="40" t="e">
        <f>IF(AX77&lt;=15,"半",0)</f>
        <v>#NUM!</v>
      </c>
      <c r="AV77" s="36" t="e">
        <f>DATEDIF(BN77,BR77,"y")</f>
        <v>#NUM!</v>
      </c>
      <c r="AW77" s="37" t="e">
        <f>IF(AX77&gt;=16,DATEDIF(BN77,BR77,"ym")+1,DATEDIF(BN77,BR77,"ym"))</f>
        <v>#NUM!</v>
      </c>
      <c r="AX77" s="38" t="e">
        <f>DATEDIF(BN77,BR77,"md")</f>
        <v>#NUM!</v>
      </c>
      <c r="AY77" s="39" t="e">
        <f>IF(BC77&gt;=12,DATEDIF(BO77,BQ77,"y")+1,DATEDIF(BO77,BQ77,"y"))</f>
        <v>#NUM!</v>
      </c>
      <c r="AZ77" s="39" t="e">
        <f>IF(BC77&gt;=12,BC77-12,BC77)</f>
        <v>#NUM!</v>
      </c>
      <c r="BA77" s="40" t="e">
        <f>IF(BD77&lt;=15,"半",0)</f>
        <v>#NUM!</v>
      </c>
      <c r="BB77" s="36" t="e">
        <f>DATEDIF(BO77,BQ77,"y")</f>
        <v>#NUM!</v>
      </c>
      <c r="BC77" s="37" t="e">
        <f>IF(BD77&gt;=16,DATEDIF(BO77,BQ77,"ym")+1,DATEDIF(BO77,BQ77,"ym"))</f>
        <v>#NUM!</v>
      </c>
      <c r="BD77" s="37" t="e">
        <f>DATEDIF(BO77,BQ77,"md")</f>
        <v>#NUM!</v>
      </c>
      <c r="BE77" s="39" t="e">
        <f>IF(BI77&gt;=12,DATEDIF(BO77,BR77,"y")+1,DATEDIF(BO77,BR77,"y"))</f>
        <v>#NUM!</v>
      </c>
      <c r="BF77" s="39" t="e">
        <f>IF(BI77&gt;=12,BI77-12,BI77)</f>
        <v>#NUM!</v>
      </c>
      <c r="BG77" s="40" t="e">
        <f>IF(BJ77&lt;=15,"半",0)</f>
        <v>#NUM!</v>
      </c>
      <c r="BH77" s="36" t="e">
        <f>DATEDIF(BO77,BR77,"y")</f>
        <v>#NUM!</v>
      </c>
      <c r="BI77" s="37" t="e">
        <f>IF(BJ77&gt;=16,DATEDIF(BO77,BR77,"ym")+1,DATEDIF(BO77,BR77,"ym"))</f>
        <v>#NUM!</v>
      </c>
      <c r="BJ77" s="38" t="e">
        <f>DATEDIF(BO77,BR77,"md")</f>
        <v>#NUM!</v>
      </c>
      <c r="BK77" s="37"/>
      <c r="BL77" s="44">
        <f>IF(J78="現在",$AJ$6,J78)</f>
        <v>0</v>
      </c>
      <c r="BM77" s="37">
        <v>8</v>
      </c>
      <c r="BN77" s="46">
        <f>IF(DAY(J77)&lt;=15,J77-DAY(J77)+1,J77-DAY(J77)+16)</f>
        <v>1</v>
      </c>
      <c r="BO77" s="46">
        <f>IF(DAY(BN77)=1,BN77+15,BX77)</f>
        <v>16</v>
      </c>
      <c r="BP77" s="47"/>
      <c r="BQ77" s="115">
        <f>IF(CG77&gt;=16,CE77,IF(J78="現在",$AJ$6-CG77+15,J78-CG77+15))</f>
        <v>15</v>
      </c>
      <c r="BR77" s="48">
        <f>IF(DAY(BQ77)=15,BQ77-DAY(BQ77),BQ77-DAY(BQ77)+15)</f>
        <v>0</v>
      </c>
      <c r="BS77" s="47"/>
      <c r="BT77" s="47"/>
      <c r="BU77" s="45">
        <f>YEAR(J77)</f>
        <v>1900</v>
      </c>
      <c r="BV77" s="49">
        <f>MONTH(J77)+1</f>
        <v>2</v>
      </c>
      <c r="BW77" s="50" t="str">
        <f>CONCATENATE(BU77,"/",BV77,"/",1)</f>
        <v>1900/2/1</v>
      </c>
      <c r="BX77" s="50">
        <f t="shared" si="0"/>
        <v>32</v>
      </c>
      <c r="BY77" s="50">
        <f>BW77-1</f>
        <v>31</v>
      </c>
      <c r="BZ77" s="45">
        <f t="shared" si="1"/>
        <v>31</v>
      </c>
      <c r="CA77" s="45">
        <f>DAY(J77)</f>
        <v>0</v>
      </c>
      <c r="CB77" s="45">
        <f>YEAR(BL77)</f>
        <v>1900</v>
      </c>
      <c r="CC77" s="49">
        <f>IF(MONTH(BL77)=12,MONTH(BL77)-12+1,MONTH(BL77)+1)</f>
        <v>2</v>
      </c>
      <c r="CD77" s="50" t="str">
        <f>IF(CC77=1,CONCATENATE(CB77+1,"/",CC77,"/",1),CONCATENATE(CB77,"/",CC77,"/",1))</f>
        <v>1900/2/1</v>
      </c>
      <c r="CE77" s="50">
        <f t="shared" si="2"/>
        <v>31</v>
      </c>
      <c r="CF77" s="45">
        <f t="shared" si="3"/>
        <v>31</v>
      </c>
      <c r="CG77" s="45">
        <f>DAY(BL77)</f>
        <v>0</v>
      </c>
    </row>
    <row r="78" spans="1:85" ht="12.75" customHeight="1">
      <c r="A78" s="305"/>
      <c r="B78" s="437"/>
      <c r="C78" s="240"/>
      <c r="D78" s="240"/>
      <c r="E78" s="240"/>
      <c r="F78" s="240"/>
      <c r="G78" s="241"/>
      <c r="H78" s="2" t="s">
        <v>21</v>
      </c>
      <c r="I78" s="2"/>
      <c r="J78" s="290"/>
      <c r="K78" s="291"/>
      <c r="L78" s="304"/>
      <c r="M78" s="251"/>
      <c r="N78" s="285"/>
      <c r="O78" s="287"/>
      <c r="P78" s="251"/>
      <c r="Q78" s="298"/>
      <c r="R78" s="102"/>
      <c r="S78" s="264"/>
      <c r="T78" s="251"/>
      <c r="U78" s="253"/>
      <c r="V78"/>
      <c r="Z78" s="45"/>
      <c r="AA78" s="45"/>
      <c r="AB78" s="45"/>
      <c r="AC78" s="125"/>
      <c r="AE78" s="466"/>
      <c r="AF78" s="425"/>
      <c r="AG78" s="296"/>
      <c r="AH78" s="282"/>
      <c r="AI78" s="428"/>
      <c r="AJ78" s="191"/>
      <c r="AK78"/>
      <c r="AL78"/>
      <c r="AM78" s="58"/>
      <c r="AN78" s="58"/>
      <c r="AO78" s="59"/>
      <c r="AP78" s="36"/>
      <c r="AQ78" s="37"/>
      <c r="AR78" s="38"/>
      <c r="AS78" s="58"/>
      <c r="AT78" s="58"/>
      <c r="AU78" s="59"/>
      <c r="AV78" s="36"/>
      <c r="AW78" s="37"/>
      <c r="AX78" s="38"/>
      <c r="AY78" s="58"/>
      <c r="AZ78" s="58"/>
      <c r="BA78" s="59"/>
      <c r="BB78" s="36"/>
      <c r="BC78" s="37"/>
      <c r="BD78" s="37"/>
      <c r="BE78" s="58"/>
      <c r="BF78" s="58"/>
      <c r="BG78" s="59"/>
      <c r="BH78" s="36"/>
      <c r="BI78" s="37"/>
      <c r="BJ78" s="38"/>
      <c r="BK78" s="37"/>
      <c r="BL78" s="44"/>
      <c r="BM78" s="37"/>
      <c r="BN78" s="46"/>
      <c r="BO78" s="46"/>
      <c r="BP78" s="47"/>
      <c r="BQ78" s="48"/>
      <c r="BR78" s="48"/>
      <c r="BS78" s="47"/>
      <c r="BT78" s="47"/>
      <c r="BV78" s="49"/>
      <c r="BW78" s="50"/>
      <c r="BX78" s="50"/>
      <c r="BY78" s="50"/>
      <c r="CC78" s="49"/>
      <c r="CD78" s="50"/>
      <c r="CE78" s="50"/>
    </row>
    <row r="79" spans="1:85" ht="12.75" customHeight="1">
      <c r="A79" s="265"/>
      <c r="B79" s="448"/>
      <c r="C79" s="238"/>
      <c r="D79" s="238"/>
      <c r="E79" s="238"/>
      <c r="F79" s="238"/>
      <c r="G79" s="239"/>
      <c r="H79" s="1" t="s">
        <v>20</v>
      </c>
      <c r="I79" s="7"/>
      <c r="J79" s="302"/>
      <c r="K79" s="303"/>
      <c r="L79" s="277" t="str">
        <f>IF($J79&lt;&gt;"",IF($AI79="0-",AS79,IF($AI79="+0",AY79,IF($AI79="+-",BE79,AM79))),"")</f>
        <v/>
      </c>
      <c r="M79" s="250" t="str">
        <f>IF($J79&lt;&gt;"",IF($AI79="0-",AT79,IF($AI79="+0",AZ79,IF($AI79="+-",BF79,AN79))),"")</f>
        <v/>
      </c>
      <c r="N79" s="259" t="str">
        <f>IF($J79&lt;&gt;"",IF($AI79="0-",AU79,IF($AI79="+0",BA79,IF($AI79="+-",BG79,AO79))),"")</f>
        <v/>
      </c>
      <c r="O79" s="286" t="str">
        <f>IF($R80="","",ROUNDDOWN($AG79/12,0))</f>
        <v/>
      </c>
      <c r="P79" s="250" t="str">
        <f>IF($R80="","",ROUNDDOWN(MOD($AG79,12),0))</f>
        <v/>
      </c>
      <c r="Q79" s="297" t="str">
        <f>IF($R80="","", IF( (MOD($AG79,12)-$P79)&gt;=0.5,"半",0))</f>
        <v/>
      </c>
      <c r="R79" s="101" t="s">
        <v>74</v>
      </c>
      <c r="S79" s="263" t="str">
        <f>IF($R80="","",ROUNDDOWN($AG79*($R79/$R80)/12,0))</f>
        <v/>
      </c>
      <c r="T79" s="250" t="str">
        <f>IF($R80="","",ROUNDDOWN(MOD($AG79*($R79/$R80),12),0))</f>
        <v/>
      </c>
      <c r="U79" s="252" t="str">
        <f>IF(R80="","",IF( (MOD($AG79*($R79/$R80),12)-$T79)&gt;=0.5,"半",0) )</f>
        <v/>
      </c>
      <c r="V79"/>
      <c r="Z79" s="45"/>
      <c r="AA79" s="45"/>
      <c r="AB79" s="45"/>
      <c r="AC79" s="125"/>
      <c r="AE79" s="293"/>
      <c r="AF79" s="425"/>
      <c r="AG79" s="296">
        <f>IF(OR($AE79&lt;&gt;$AE81,$AE81=""), SUMIF($AE$13:$AE$188,$AE79,$AH$13:$AH$188),"" )</f>
        <v>0</v>
      </c>
      <c r="AH79" s="282" t="e">
        <f>IF(AF79=2,0,L79*12+M79+COUNTIF(N79:N79,"半")*0.5)</f>
        <v>#VALUE!</v>
      </c>
      <c r="AI79" s="427"/>
      <c r="AJ79" s="289" t="str">
        <f>IF(AI79&lt;&gt;"",VLOOKUP(AI79,$AK$13:$AL$16,2),"")</f>
        <v/>
      </c>
      <c r="AK79"/>
      <c r="AL79"/>
      <c r="AM79" s="39">
        <f>IF(AQ79&gt;=12,DATEDIF(BN79,BQ79,"y")+1,DATEDIF(BN79,BQ79,"y"))</f>
        <v>0</v>
      </c>
      <c r="AN79" s="39">
        <f>IF(AQ79&gt;=12,AQ79-12,AQ79)</f>
        <v>0</v>
      </c>
      <c r="AO79" s="40" t="str">
        <f>IF(AR79&lt;=15,"半",0)</f>
        <v>半</v>
      </c>
      <c r="AP79" s="36">
        <f>DATEDIF(BN79,BQ79,"y")</f>
        <v>0</v>
      </c>
      <c r="AQ79" s="37">
        <f>IF(AR79&gt;=16,DATEDIF(BN79,BQ79,"ym")+1,DATEDIF(BN79,BQ79,"ym"))</f>
        <v>0</v>
      </c>
      <c r="AR79" s="38">
        <f>DATEDIF(BN79,BQ79,"md")</f>
        <v>14</v>
      </c>
      <c r="AS79" s="39" t="e">
        <f>IF(AW79&gt;=12,DATEDIF(BN79,BR79,"y")+1,DATEDIF(BN79,BR79,"y"))</f>
        <v>#NUM!</v>
      </c>
      <c r="AT79" s="39" t="e">
        <f>IF(AW79&gt;=12,AW79-12,AW79)</f>
        <v>#NUM!</v>
      </c>
      <c r="AU79" s="40" t="e">
        <f>IF(AX79&lt;=15,"半",0)</f>
        <v>#NUM!</v>
      </c>
      <c r="AV79" s="36" t="e">
        <f>DATEDIF(BN79,BR79,"y")</f>
        <v>#NUM!</v>
      </c>
      <c r="AW79" s="37" t="e">
        <f>IF(AX79&gt;=16,DATEDIF(BN79,BR79,"ym")+1,DATEDIF(BN79,BR79,"ym"))</f>
        <v>#NUM!</v>
      </c>
      <c r="AX79" s="38" t="e">
        <f>DATEDIF(BN79,BR79,"md")</f>
        <v>#NUM!</v>
      </c>
      <c r="AY79" s="39" t="e">
        <f>IF(BC79&gt;=12,DATEDIF(BO79,BQ79,"y")+1,DATEDIF(BO79,BQ79,"y"))</f>
        <v>#NUM!</v>
      </c>
      <c r="AZ79" s="39" t="e">
        <f>IF(BC79&gt;=12,BC79-12,BC79)</f>
        <v>#NUM!</v>
      </c>
      <c r="BA79" s="40" t="e">
        <f>IF(BD79&lt;=15,"半",0)</f>
        <v>#NUM!</v>
      </c>
      <c r="BB79" s="36" t="e">
        <f>DATEDIF(BO79,BQ79,"y")</f>
        <v>#NUM!</v>
      </c>
      <c r="BC79" s="37" t="e">
        <f>IF(BD79&gt;=16,DATEDIF(BO79,BQ79,"ym")+1,DATEDIF(BO79,BQ79,"ym"))</f>
        <v>#NUM!</v>
      </c>
      <c r="BD79" s="37" t="e">
        <f>DATEDIF(BO79,BQ79,"md")</f>
        <v>#NUM!</v>
      </c>
      <c r="BE79" s="39" t="e">
        <f>IF(BI79&gt;=12,DATEDIF(BO79,BR79,"y")+1,DATEDIF(BO79,BR79,"y"))</f>
        <v>#NUM!</v>
      </c>
      <c r="BF79" s="39" t="e">
        <f>IF(BI79&gt;=12,BI79-12,BI79)</f>
        <v>#NUM!</v>
      </c>
      <c r="BG79" s="40" t="e">
        <f>IF(BJ79&lt;=15,"半",0)</f>
        <v>#NUM!</v>
      </c>
      <c r="BH79" s="36" t="e">
        <f>DATEDIF(BO79,BR79,"y")</f>
        <v>#NUM!</v>
      </c>
      <c r="BI79" s="37" t="e">
        <f>IF(BJ79&gt;=16,DATEDIF(BO79,BR79,"ym")+1,DATEDIF(BO79,BR79,"ym"))</f>
        <v>#NUM!</v>
      </c>
      <c r="BJ79" s="38" t="e">
        <f>DATEDIF(BO79,BR79,"md")</f>
        <v>#NUM!</v>
      </c>
      <c r="BK79" s="37"/>
      <c r="BL79" s="44">
        <f>IF(J80="現在",$AJ$6,J80)</f>
        <v>0</v>
      </c>
      <c r="BM79" s="37">
        <v>9</v>
      </c>
      <c r="BN79" s="46">
        <f>IF(DAY(J79)&lt;=15,J79-DAY(J79)+1,J79-DAY(J79)+16)</f>
        <v>1</v>
      </c>
      <c r="BO79" s="46">
        <f>IF(DAY(BN79)=1,BN79+15,BX79)</f>
        <v>16</v>
      </c>
      <c r="BP79" s="47"/>
      <c r="BQ79" s="115">
        <f>IF(CG79&gt;=16,CE79,IF(J80="現在",$AJ$6-CG79+15,J80-CG79+15))</f>
        <v>15</v>
      </c>
      <c r="BR79" s="48">
        <f>IF(DAY(BQ79)=15,BQ79-DAY(BQ79),BQ79-DAY(BQ79)+15)</f>
        <v>0</v>
      </c>
      <c r="BS79" s="47"/>
      <c r="BT79" s="47"/>
      <c r="BU79" s="45">
        <f>YEAR(J79)</f>
        <v>1900</v>
      </c>
      <c r="BV79" s="49">
        <f>MONTH(J79)+1</f>
        <v>2</v>
      </c>
      <c r="BW79" s="50" t="str">
        <f>CONCATENATE(BU79,"/",BV79,"/",1)</f>
        <v>1900/2/1</v>
      </c>
      <c r="BX79" s="50">
        <f t="shared" si="0"/>
        <v>32</v>
      </c>
      <c r="BY79" s="50">
        <f>BW79-1</f>
        <v>31</v>
      </c>
      <c r="BZ79" s="45">
        <f t="shared" si="1"/>
        <v>31</v>
      </c>
      <c r="CA79" s="45">
        <f>DAY(J79)</f>
        <v>0</v>
      </c>
      <c r="CB79" s="45">
        <f>YEAR(BL79)</f>
        <v>1900</v>
      </c>
      <c r="CC79" s="49">
        <f>IF(MONTH(BL79)=12,MONTH(BL79)-12+1,MONTH(BL79)+1)</f>
        <v>2</v>
      </c>
      <c r="CD79" s="50" t="str">
        <f>IF(CC79=1,CONCATENATE(CB79+1,"/",CC79,"/",1),CONCATENATE(CB79,"/",CC79,"/",1))</f>
        <v>1900/2/1</v>
      </c>
      <c r="CE79" s="50">
        <f t="shared" si="2"/>
        <v>31</v>
      </c>
      <c r="CF79" s="45">
        <f t="shared" si="3"/>
        <v>31</v>
      </c>
      <c r="CG79" s="45">
        <f>DAY(BL79)</f>
        <v>0</v>
      </c>
    </row>
    <row r="80" spans="1:85" ht="12.75" customHeight="1">
      <c r="A80" s="305"/>
      <c r="B80" s="437"/>
      <c r="C80" s="240"/>
      <c r="D80" s="240"/>
      <c r="E80" s="240"/>
      <c r="F80" s="240"/>
      <c r="G80" s="241"/>
      <c r="H80" s="2" t="s">
        <v>21</v>
      </c>
      <c r="I80" s="2"/>
      <c r="J80" s="290"/>
      <c r="K80" s="291"/>
      <c r="L80" s="304"/>
      <c r="M80" s="251"/>
      <c r="N80" s="285"/>
      <c r="O80" s="287"/>
      <c r="P80" s="251"/>
      <c r="Q80" s="298"/>
      <c r="R80" s="102"/>
      <c r="S80" s="264"/>
      <c r="T80" s="251"/>
      <c r="U80" s="253"/>
      <c r="V80"/>
      <c r="Z80" s="45"/>
      <c r="AA80" s="45"/>
      <c r="AB80" s="45"/>
      <c r="AC80" s="125"/>
      <c r="AE80" s="466"/>
      <c r="AF80" s="425"/>
      <c r="AG80" s="296"/>
      <c r="AH80" s="282"/>
      <c r="AI80" s="428"/>
      <c r="AJ80" s="191"/>
      <c r="AK80"/>
      <c r="AL80"/>
      <c r="AM80" s="58"/>
      <c r="AN80" s="58"/>
      <c r="AO80" s="59"/>
      <c r="AP80" s="36"/>
      <c r="AQ80" s="37"/>
      <c r="AR80" s="38"/>
      <c r="AS80" s="58"/>
      <c r="AT80" s="58"/>
      <c r="AU80" s="59"/>
      <c r="AV80" s="36"/>
      <c r="AW80" s="37"/>
      <c r="AX80" s="38"/>
      <c r="AY80" s="58"/>
      <c r="AZ80" s="58"/>
      <c r="BA80" s="59"/>
      <c r="BB80" s="36"/>
      <c r="BC80" s="37"/>
      <c r="BD80" s="37"/>
      <c r="BE80" s="58"/>
      <c r="BF80" s="58"/>
      <c r="BG80" s="59"/>
      <c r="BH80" s="36"/>
      <c r="BI80" s="37"/>
      <c r="BJ80" s="38"/>
      <c r="BK80" s="37"/>
      <c r="BL80" s="44"/>
      <c r="BM80" s="37"/>
      <c r="BN80" s="46"/>
      <c r="BO80" s="46"/>
      <c r="BP80" s="47"/>
      <c r="BQ80" s="48"/>
      <c r="BR80" s="48"/>
      <c r="BS80" s="47"/>
      <c r="BT80" s="47"/>
      <c r="BV80" s="49"/>
      <c r="BW80" s="50"/>
      <c r="BX80" s="50"/>
      <c r="BY80" s="50"/>
      <c r="CC80" s="49"/>
      <c r="CD80" s="50"/>
      <c r="CE80" s="50"/>
    </row>
    <row r="81" spans="1:85" ht="12.75" customHeight="1">
      <c r="A81" s="265"/>
      <c r="B81" s="467"/>
      <c r="C81" s="468"/>
      <c r="D81" s="468"/>
      <c r="E81" s="468"/>
      <c r="F81" s="468"/>
      <c r="G81" s="469"/>
      <c r="H81" s="1" t="s">
        <v>20</v>
      </c>
      <c r="I81" s="7"/>
      <c r="J81" s="302"/>
      <c r="K81" s="303"/>
      <c r="L81" s="277" t="str">
        <f>IF($J81&lt;&gt;"",IF($AI81="0-",AS81,IF($AI81="+0",AY81,IF($AI81="+-",BE81,AM81))),"")</f>
        <v/>
      </c>
      <c r="M81" s="250" t="str">
        <f>IF($J81&lt;&gt;"",IF($AI81="0-",AT81,IF($AI81="+0",AZ81,IF($AI81="+-",BF81,AN81))),"")</f>
        <v/>
      </c>
      <c r="N81" s="259" t="str">
        <f>IF($J81&lt;&gt;"",IF($AI81="0-",AU81,IF($AI81="+0",BA81,IF($AI81="+-",BG81,AO81))),"")</f>
        <v/>
      </c>
      <c r="O81" s="286" t="str">
        <f>IF($R82="","",ROUNDDOWN($AG81/12,0))</f>
        <v/>
      </c>
      <c r="P81" s="250" t="str">
        <f>IF($R82="","",ROUNDDOWN(MOD($AG81,12),0))</f>
        <v/>
      </c>
      <c r="Q81" s="297" t="str">
        <f>IF($R82="","", IF( (MOD($AG81,12)-$P81)&gt;=0.5,"半",0))</f>
        <v/>
      </c>
      <c r="R81" s="101" t="s">
        <v>74</v>
      </c>
      <c r="S81" s="263" t="str">
        <f>IF($R82="","",ROUNDDOWN($AG81*($R81/$R82)/12,0))</f>
        <v/>
      </c>
      <c r="T81" s="250" t="str">
        <f>IF($R82="","",ROUNDDOWN(MOD($AG81*($R81/$R82),12),0))</f>
        <v/>
      </c>
      <c r="U81" s="252" t="str">
        <f>IF(R82="","",IF( (MOD($AG81*($R81/$R82),12)-$T81)&gt;=0.5,"半",0) )</f>
        <v/>
      </c>
      <c r="V81"/>
      <c r="Z81" s="45"/>
      <c r="AA81" s="45"/>
      <c r="AB81" s="45"/>
      <c r="AC81" s="125"/>
      <c r="AE81" s="293"/>
      <c r="AF81" s="425"/>
      <c r="AG81" s="296">
        <f>IF(OR($AE81&lt;&gt;$AE83,$AE83=""), SUMIF($AE$13:$AE$188,$AE81,$AH$13:$AH$188),"" )</f>
        <v>0</v>
      </c>
      <c r="AH81" s="282" t="e">
        <f>IF(AF81=2,0,L81*12+M81+COUNTIF(N81:N81,"半")*0.5)</f>
        <v>#VALUE!</v>
      </c>
      <c r="AI81" s="427"/>
      <c r="AJ81" s="289" t="str">
        <f>IF(AI81&lt;&gt;"",VLOOKUP(AI81,$AK$13:$AL$16,2),"")</f>
        <v/>
      </c>
      <c r="AK81"/>
      <c r="AL81"/>
      <c r="AM81" s="39">
        <f>IF(AQ81&gt;=12,DATEDIF(BN81,BQ81,"y")+1,DATEDIF(BN81,BQ81,"y"))</f>
        <v>0</v>
      </c>
      <c r="AN81" s="39">
        <f>IF(AQ81&gt;=12,AQ81-12,AQ81)</f>
        <v>0</v>
      </c>
      <c r="AO81" s="40" t="str">
        <f>IF(AR81&lt;=15,"半",0)</f>
        <v>半</v>
      </c>
      <c r="AP81" s="36">
        <f>DATEDIF(BN81,BQ81,"y")</f>
        <v>0</v>
      </c>
      <c r="AQ81" s="37">
        <f>IF(AR81&gt;=16,DATEDIF(BN81,BQ81,"ym")+1,DATEDIF(BN81,BQ81,"ym"))</f>
        <v>0</v>
      </c>
      <c r="AR81" s="38">
        <f>DATEDIF(BN81,BQ81,"md")</f>
        <v>14</v>
      </c>
      <c r="AS81" s="39" t="e">
        <f>IF(AW81&gt;=12,DATEDIF(BN81,BR81,"y")+1,DATEDIF(BN81,BR81,"y"))</f>
        <v>#NUM!</v>
      </c>
      <c r="AT81" s="39" t="e">
        <f>IF(AW81&gt;=12,AW81-12,AW81)</f>
        <v>#NUM!</v>
      </c>
      <c r="AU81" s="40" t="e">
        <f>IF(AX81&lt;=15,"半",0)</f>
        <v>#NUM!</v>
      </c>
      <c r="AV81" s="36" t="e">
        <f>DATEDIF(BN81,BR81,"y")</f>
        <v>#NUM!</v>
      </c>
      <c r="AW81" s="37" t="e">
        <f>IF(AX81&gt;=16,DATEDIF(BN81,BR81,"ym")+1,DATEDIF(BN81,BR81,"ym"))</f>
        <v>#NUM!</v>
      </c>
      <c r="AX81" s="38" t="e">
        <f>DATEDIF(BN81,BR81,"md")</f>
        <v>#NUM!</v>
      </c>
      <c r="AY81" s="39" t="e">
        <f>IF(BC81&gt;=12,DATEDIF(BO81,BQ81,"y")+1,DATEDIF(BO81,BQ81,"y"))</f>
        <v>#NUM!</v>
      </c>
      <c r="AZ81" s="39" t="e">
        <f>IF(BC81&gt;=12,BC81-12,BC81)</f>
        <v>#NUM!</v>
      </c>
      <c r="BA81" s="40" t="e">
        <f>IF(BD81&lt;=15,"半",0)</f>
        <v>#NUM!</v>
      </c>
      <c r="BB81" s="36" t="e">
        <f>DATEDIF(BO81,BQ81,"y")</f>
        <v>#NUM!</v>
      </c>
      <c r="BC81" s="37" t="e">
        <f>IF(BD81&gt;=16,DATEDIF(BO81,BQ81,"ym")+1,DATEDIF(BO81,BQ81,"ym"))</f>
        <v>#NUM!</v>
      </c>
      <c r="BD81" s="37" t="e">
        <f>DATEDIF(BO81,BQ81,"md")</f>
        <v>#NUM!</v>
      </c>
      <c r="BE81" s="39" t="e">
        <f>IF(BI81&gt;=12,DATEDIF(BO81,BR81,"y")+1,DATEDIF(BO81,BR81,"y"))</f>
        <v>#NUM!</v>
      </c>
      <c r="BF81" s="39" t="e">
        <f>IF(BI81&gt;=12,BI81-12,BI81)</f>
        <v>#NUM!</v>
      </c>
      <c r="BG81" s="40" t="e">
        <f>IF(BJ81&lt;=15,"半",0)</f>
        <v>#NUM!</v>
      </c>
      <c r="BH81" s="36" t="e">
        <f>DATEDIF(BO81,BR81,"y")</f>
        <v>#NUM!</v>
      </c>
      <c r="BI81" s="37" t="e">
        <f>IF(BJ81&gt;=16,DATEDIF(BO81,BR81,"ym")+1,DATEDIF(BO81,BR81,"ym"))</f>
        <v>#NUM!</v>
      </c>
      <c r="BJ81" s="38" t="e">
        <f>DATEDIF(BO81,BR81,"md")</f>
        <v>#NUM!</v>
      </c>
      <c r="BK81" s="37"/>
      <c r="BL81" s="44">
        <f>IF(J82="現在",$AJ$6,J82)</f>
        <v>0</v>
      </c>
      <c r="BM81" s="37">
        <v>10</v>
      </c>
      <c r="BN81" s="46">
        <f>IF(DAY(J81)&lt;=15,J81-DAY(J81)+1,J81-DAY(J81)+16)</f>
        <v>1</v>
      </c>
      <c r="BO81" s="46">
        <f>IF(DAY(BN81)=1,BN81+15,BX81)</f>
        <v>16</v>
      </c>
      <c r="BP81" s="47"/>
      <c r="BQ81" s="115">
        <f>IF(CG81&gt;=16,CE81,IF(J82="現在",$AJ$6-CG81+15,J82-CG81+15))</f>
        <v>15</v>
      </c>
      <c r="BR81" s="48">
        <f>IF(DAY(BQ81)=15,BQ81-DAY(BQ81),BQ81-DAY(BQ81)+15)</f>
        <v>0</v>
      </c>
      <c r="BS81" s="47"/>
      <c r="BT81" s="47"/>
      <c r="BU81" s="45">
        <f>YEAR(J81)</f>
        <v>1900</v>
      </c>
      <c r="BV81" s="49">
        <f>MONTH(J81)+1</f>
        <v>2</v>
      </c>
      <c r="BW81" s="50" t="str">
        <f>CONCATENATE(BU81,"/",BV81,"/",1)</f>
        <v>1900/2/1</v>
      </c>
      <c r="BX81" s="50">
        <f t="shared" si="0"/>
        <v>32</v>
      </c>
      <c r="BY81" s="50">
        <f>BW81-1</f>
        <v>31</v>
      </c>
      <c r="BZ81" s="45">
        <f t="shared" si="1"/>
        <v>31</v>
      </c>
      <c r="CA81" s="45">
        <f>DAY(J81)</f>
        <v>0</v>
      </c>
      <c r="CB81" s="45">
        <f>YEAR(BL81)</f>
        <v>1900</v>
      </c>
      <c r="CC81" s="49">
        <f>IF(MONTH(BL81)=12,MONTH(BL81)-12+1,MONTH(BL81)+1)</f>
        <v>2</v>
      </c>
      <c r="CD81" s="50" t="str">
        <f>IF(CC81=1,CONCATENATE(CB81+1,"/",CC81,"/",1),CONCATENATE(CB81,"/",CC81,"/",1))</f>
        <v>1900/2/1</v>
      </c>
      <c r="CE81" s="50">
        <f t="shared" si="2"/>
        <v>31</v>
      </c>
      <c r="CF81" s="45">
        <f t="shared" si="3"/>
        <v>31</v>
      </c>
      <c r="CG81" s="45">
        <f>DAY(BL81)</f>
        <v>0</v>
      </c>
    </row>
    <row r="82" spans="1:85" ht="12.75" customHeight="1">
      <c r="A82" s="305"/>
      <c r="B82" s="470"/>
      <c r="C82" s="470"/>
      <c r="D82" s="470"/>
      <c r="E82" s="470"/>
      <c r="F82" s="470"/>
      <c r="G82" s="471"/>
      <c r="H82" s="2" t="s">
        <v>21</v>
      </c>
      <c r="I82" s="2"/>
      <c r="J82" s="290"/>
      <c r="K82" s="291"/>
      <c r="L82" s="304"/>
      <c r="M82" s="251"/>
      <c r="N82" s="285"/>
      <c r="O82" s="287"/>
      <c r="P82" s="251"/>
      <c r="Q82" s="298"/>
      <c r="R82" s="102"/>
      <c r="S82" s="264"/>
      <c r="T82" s="251"/>
      <c r="U82" s="253"/>
      <c r="V82"/>
      <c r="Z82" s="45"/>
      <c r="AA82" s="45"/>
      <c r="AB82" s="45"/>
      <c r="AC82" s="125"/>
      <c r="AE82" s="466"/>
      <c r="AF82" s="425"/>
      <c r="AG82" s="296"/>
      <c r="AH82" s="282"/>
      <c r="AI82" s="428"/>
      <c r="AJ82" s="191"/>
      <c r="AK82"/>
      <c r="AL82"/>
      <c r="AM82" s="58"/>
      <c r="AN82" s="58"/>
      <c r="AO82" s="59"/>
      <c r="AP82" s="36"/>
      <c r="AQ82" s="37"/>
      <c r="AR82" s="38"/>
      <c r="AS82" s="58"/>
      <c r="AT82" s="58"/>
      <c r="AU82" s="59"/>
      <c r="AV82" s="36"/>
      <c r="AW82" s="37"/>
      <c r="AX82" s="38"/>
      <c r="AY82" s="58"/>
      <c r="AZ82" s="58"/>
      <c r="BA82" s="59"/>
      <c r="BB82" s="36"/>
      <c r="BC82" s="37"/>
      <c r="BD82" s="37"/>
      <c r="BE82" s="58"/>
      <c r="BF82" s="58"/>
      <c r="BG82" s="59"/>
      <c r="BH82" s="36"/>
      <c r="BI82" s="37"/>
      <c r="BJ82" s="38"/>
      <c r="BK82" s="37"/>
      <c r="BL82" s="44"/>
      <c r="BM82" s="37"/>
      <c r="BN82" s="46"/>
      <c r="BO82" s="46"/>
      <c r="BP82" s="47"/>
      <c r="BQ82" s="48"/>
      <c r="BR82" s="48"/>
      <c r="BS82" s="47"/>
      <c r="BT82" s="47"/>
      <c r="BV82" s="49"/>
      <c r="BW82" s="50"/>
      <c r="BX82" s="50"/>
      <c r="BY82" s="50"/>
      <c r="CC82" s="49"/>
      <c r="CD82" s="50"/>
      <c r="CE82" s="50"/>
    </row>
    <row r="83" spans="1:85" ht="12.75" customHeight="1">
      <c r="A83" s="265"/>
      <c r="B83" s="436"/>
      <c r="C83" s="238"/>
      <c r="D83" s="238"/>
      <c r="E83" s="238"/>
      <c r="F83" s="238"/>
      <c r="G83" s="239"/>
      <c r="H83" s="7" t="s">
        <v>20</v>
      </c>
      <c r="I83" s="7"/>
      <c r="J83" s="302"/>
      <c r="K83" s="303"/>
      <c r="L83" s="277" t="str">
        <f>IF($J83&lt;&gt;"",IF($AI83="0-",AS83,IF($AI83="+0",AY83,IF($AI83="+-",BE83,AM83))),"")</f>
        <v/>
      </c>
      <c r="M83" s="250" t="str">
        <f>IF($J83&lt;&gt;"",IF($AI83="0-",AT83,IF($AI83="+0",AZ83,IF($AI83="+-",BF83,AN83))),"")</f>
        <v/>
      </c>
      <c r="N83" s="259" t="str">
        <f>IF($J83&lt;&gt;"",IF($AI83="0-",AU83,IF($AI83="+0",BA83,IF($AI83="+-",BG83,AO83))),"")</f>
        <v/>
      </c>
      <c r="O83" s="286" t="str">
        <f>IF($R84="","",ROUNDDOWN($AG83/12,0))</f>
        <v/>
      </c>
      <c r="P83" s="250" t="str">
        <f>IF($R84="","",ROUNDDOWN(MOD($AG83,12),0))</f>
        <v/>
      </c>
      <c r="Q83" s="297" t="str">
        <f>IF($R84="","", IF( (MOD($AG83,12)-$P83)&gt;=0.5,"半",0))</f>
        <v/>
      </c>
      <c r="R83" s="101" t="s">
        <v>74</v>
      </c>
      <c r="S83" s="263" t="str">
        <f>IF($R84="","",ROUNDDOWN($AG83*($R83/$R84)/12,0))</f>
        <v/>
      </c>
      <c r="T83" s="250" t="str">
        <f>IF($R84="","",ROUNDDOWN(MOD($AG83*($R83/$R84),12),0))</f>
        <v/>
      </c>
      <c r="U83" s="252" t="str">
        <f>IF(R84="","",IF( (MOD($AG83*($R83/$R84),12)-$T83)&gt;=0.5,"半",0) )</f>
        <v/>
      </c>
      <c r="V83"/>
      <c r="Z83" s="45"/>
      <c r="AA83" s="45"/>
      <c r="AB83" s="45"/>
      <c r="AC83" s="125"/>
      <c r="AE83" s="293"/>
      <c r="AF83" s="425"/>
      <c r="AG83" s="296">
        <f>IF(OR($AE83&lt;&gt;$AE85,$AE85=""), SUMIF($AE$13:$AE$188,$AE83,$AH$13:$AH$188),"" )</f>
        <v>0</v>
      </c>
      <c r="AH83" s="282" t="e">
        <f>IF(AF83=2,0,L83*12+M83+COUNTIF(N83:N83,"半")*0.5)</f>
        <v>#VALUE!</v>
      </c>
      <c r="AI83" s="427"/>
      <c r="AJ83" s="289" t="str">
        <f>IF(AI83&lt;&gt;"",VLOOKUP(AI83,$AK$13:$AL$16,2),"")</f>
        <v/>
      </c>
      <c r="AK83"/>
      <c r="AL83"/>
      <c r="AM83" s="39">
        <f>IF(AQ83&gt;=12,DATEDIF(BN83,BQ83,"y")+1,DATEDIF(BN83,BQ83,"y"))</f>
        <v>0</v>
      </c>
      <c r="AN83" s="39">
        <f>IF(AQ83&gt;=12,AQ83-12,AQ83)</f>
        <v>0</v>
      </c>
      <c r="AO83" s="40" t="str">
        <f>IF(AR83&lt;=15,"半",0)</f>
        <v>半</v>
      </c>
      <c r="AP83" s="36">
        <f>DATEDIF(BN83,BQ83,"y")</f>
        <v>0</v>
      </c>
      <c r="AQ83" s="37">
        <f>IF(AR83&gt;=16,DATEDIF(BN83,BQ83,"ym")+1,DATEDIF(BN83,BQ83,"ym"))</f>
        <v>0</v>
      </c>
      <c r="AR83" s="38">
        <f>DATEDIF(BN83,BQ83,"md")</f>
        <v>14</v>
      </c>
      <c r="AS83" s="39" t="e">
        <f>IF(AW83&gt;=12,DATEDIF(BN83,BR83,"y")+1,DATEDIF(BN83,BR83,"y"))</f>
        <v>#NUM!</v>
      </c>
      <c r="AT83" s="39" t="e">
        <f>IF(AW83&gt;=12,AW83-12,AW83)</f>
        <v>#NUM!</v>
      </c>
      <c r="AU83" s="40" t="e">
        <f>IF(AX83&lt;=15,"半",0)</f>
        <v>#NUM!</v>
      </c>
      <c r="AV83" s="36" t="e">
        <f>DATEDIF(BN83,BR83,"y")</f>
        <v>#NUM!</v>
      </c>
      <c r="AW83" s="37" t="e">
        <f>IF(AX83&gt;=16,DATEDIF(BN83,BR83,"ym")+1,DATEDIF(BN83,BR83,"ym"))</f>
        <v>#NUM!</v>
      </c>
      <c r="AX83" s="38" t="e">
        <f>DATEDIF(BN83,BR83,"md")</f>
        <v>#NUM!</v>
      </c>
      <c r="AY83" s="39" t="e">
        <f>IF(BC83&gt;=12,DATEDIF(BO83,BQ83,"y")+1,DATEDIF(BO83,BQ83,"y"))</f>
        <v>#NUM!</v>
      </c>
      <c r="AZ83" s="39" t="e">
        <f>IF(BC83&gt;=12,BC83-12,BC83)</f>
        <v>#NUM!</v>
      </c>
      <c r="BA83" s="40" t="e">
        <f>IF(BD83&lt;=15,"半",0)</f>
        <v>#NUM!</v>
      </c>
      <c r="BB83" s="36" t="e">
        <f>DATEDIF(BO83,BQ83,"y")</f>
        <v>#NUM!</v>
      </c>
      <c r="BC83" s="37" t="e">
        <f>IF(BD83&gt;=16,DATEDIF(BO83,BQ83,"ym")+1,DATEDIF(BO83,BQ83,"ym"))</f>
        <v>#NUM!</v>
      </c>
      <c r="BD83" s="37" t="e">
        <f>DATEDIF(BO83,BQ83,"md")</f>
        <v>#NUM!</v>
      </c>
      <c r="BE83" s="39" t="e">
        <f>IF(BI83&gt;=12,DATEDIF(BO83,BR83,"y")+1,DATEDIF(BO83,BR83,"y"))</f>
        <v>#NUM!</v>
      </c>
      <c r="BF83" s="39" t="e">
        <f>IF(BI83&gt;=12,BI83-12,BI83)</f>
        <v>#NUM!</v>
      </c>
      <c r="BG83" s="40" t="e">
        <f>IF(BJ83&lt;=15,"半",0)</f>
        <v>#NUM!</v>
      </c>
      <c r="BH83" s="36" t="e">
        <f>DATEDIF(BO83,BR83,"y")</f>
        <v>#NUM!</v>
      </c>
      <c r="BI83" s="37" t="e">
        <f>IF(BJ83&gt;=16,DATEDIF(BO83,BR83,"ym")+1,DATEDIF(BO83,BR83,"ym"))</f>
        <v>#NUM!</v>
      </c>
      <c r="BJ83" s="38" t="e">
        <f>DATEDIF(BO83,BR83,"md")</f>
        <v>#NUM!</v>
      </c>
      <c r="BK83" s="37"/>
      <c r="BL83" s="44">
        <f>IF(J84="現在",$AJ$6,J84)</f>
        <v>0</v>
      </c>
      <c r="BM83" s="37">
        <v>11</v>
      </c>
      <c r="BN83" s="46">
        <f>IF(DAY(J83)&lt;=15,J83-DAY(J83)+1,J83-DAY(J83)+16)</f>
        <v>1</v>
      </c>
      <c r="BO83" s="46">
        <f>IF(DAY(BN83)=1,BN83+15,BX83)</f>
        <v>16</v>
      </c>
      <c r="BP83" s="47"/>
      <c r="BQ83" s="115">
        <f>IF(CG83&gt;=16,CE83,IF(J84="現在",$AJ$6-CG83+15,J84-CG83+15))</f>
        <v>15</v>
      </c>
      <c r="BR83" s="48">
        <f>IF(DAY(BQ83)=15,BQ83-DAY(BQ83),BQ83-DAY(BQ83)+15)</f>
        <v>0</v>
      </c>
      <c r="BS83" s="47"/>
      <c r="BT83" s="47"/>
      <c r="BU83" s="45">
        <f>YEAR(J83)</f>
        <v>1900</v>
      </c>
      <c r="BV83" s="49">
        <f>MONTH(J83)+1</f>
        <v>2</v>
      </c>
      <c r="BW83" s="50" t="str">
        <f>CONCATENATE(BU83,"/",BV83,"/",1)</f>
        <v>1900/2/1</v>
      </c>
      <c r="BX83" s="50">
        <f t="shared" si="0"/>
        <v>32</v>
      </c>
      <c r="BY83" s="50">
        <f>BW83-1</f>
        <v>31</v>
      </c>
      <c r="BZ83" s="45">
        <f t="shared" si="1"/>
        <v>31</v>
      </c>
      <c r="CA83" s="45">
        <f>DAY(J83)</f>
        <v>0</v>
      </c>
      <c r="CB83" s="45">
        <f>YEAR(BL83)</f>
        <v>1900</v>
      </c>
      <c r="CC83" s="49">
        <f>IF(MONTH(BL83)=12,MONTH(BL83)-12+1,MONTH(BL83)+1)</f>
        <v>2</v>
      </c>
      <c r="CD83" s="50" t="str">
        <f>IF(CC83=1,CONCATENATE(CB83+1,"/",CC83,"/",1),CONCATENATE(CB83,"/",CC83,"/",1))</f>
        <v>1900/2/1</v>
      </c>
      <c r="CE83" s="50">
        <f t="shared" si="2"/>
        <v>31</v>
      </c>
      <c r="CF83" s="45">
        <f t="shared" si="3"/>
        <v>31</v>
      </c>
      <c r="CG83" s="45">
        <f>DAY(BL83)</f>
        <v>0</v>
      </c>
    </row>
    <row r="84" spans="1:85" ht="12.75" customHeight="1">
      <c r="A84" s="305"/>
      <c r="B84" s="437"/>
      <c r="C84" s="240"/>
      <c r="D84" s="240"/>
      <c r="E84" s="240"/>
      <c r="F84" s="240"/>
      <c r="G84" s="241"/>
      <c r="H84" s="2" t="s">
        <v>21</v>
      </c>
      <c r="I84" s="2"/>
      <c r="J84" s="290"/>
      <c r="K84" s="291"/>
      <c r="L84" s="304"/>
      <c r="M84" s="251"/>
      <c r="N84" s="285"/>
      <c r="O84" s="287"/>
      <c r="P84" s="251"/>
      <c r="Q84" s="298"/>
      <c r="R84" s="102"/>
      <c r="S84" s="264"/>
      <c r="T84" s="251"/>
      <c r="U84" s="253"/>
      <c r="V84"/>
      <c r="Z84" s="45"/>
      <c r="AA84" s="45"/>
      <c r="AB84" s="45"/>
      <c r="AC84" s="125" t="s">
        <v>106</v>
      </c>
      <c r="AE84" s="466"/>
      <c r="AF84" s="425"/>
      <c r="AG84" s="296"/>
      <c r="AH84" s="282"/>
      <c r="AI84" s="428"/>
      <c r="AJ84" s="191"/>
      <c r="AK84"/>
      <c r="AL84"/>
      <c r="AM84" s="58"/>
      <c r="AN84" s="58"/>
      <c r="AO84" s="59"/>
      <c r="AP84" s="36"/>
      <c r="AQ84" s="37"/>
      <c r="AR84" s="38"/>
      <c r="AS84" s="58"/>
      <c r="AT84" s="58"/>
      <c r="AU84" s="59"/>
      <c r="AV84" s="36"/>
      <c r="AW84" s="37"/>
      <c r="AX84" s="38"/>
      <c r="AY84" s="58"/>
      <c r="AZ84" s="58"/>
      <c r="BA84" s="59"/>
      <c r="BB84" s="36"/>
      <c r="BC84" s="37"/>
      <c r="BD84" s="37"/>
      <c r="BE84" s="58"/>
      <c r="BF84" s="58"/>
      <c r="BG84" s="59"/>
      <c r="BH84" s="36"/>
      <c r="BI84" s="37"/>
      <c r="BJ84" s="38"/>
      <c r="BK84" s="37"/>
      <c r="BL84" s="44"/>
      <c r="BM84" s="37"/>
      <c r="BN84" s="46"/>
      <c r="BO84" s="46"/>
      <c r="BP84" s="47"/>
      <c r="BQ84" s="48"/>
      <c r="BR84" s="48"/>
      <c r="BS84" s="47"/>
      <c r="BT84" s="47"/>
      <c r="BV84" s="49"/>
      <c r="BW84" s="50"/>
      <c r="BX84" s="50"/>
      <c r="BY84" s="50"/>
      <c r="CC84" s="49"/>
      <c r="CD84" s="50"/>
      <c r="CE84" s="50"/>
    </row>
    <row r="85" spans="1:85" ht="12.75" customHeight="1">
      <c r="A85" s="265"/>
      <c r="B85" s="436"/>
      <c r="C85" s="238"/>
      <c r="D85" s="238"/>
      <c r="E85" s="238"/>
      <c r="F85" s="238"/>
      <c r="G85" s="239"/>
      <c r="H85" s="7" t="s">
        <v>20</v>
      </c>
      <c r="I85" s="7"/>
      <c r="J85" s="302"/>
      <c r="K85" s="303"/>
      <c r="L85" s="277" t="str">
        <f>IF($J85&lt;&gt;"",IF($AI85="0-",AS85,IF($AI85="+0",AY85,IF($AI85="+-",BE85,AM85))),"")</f>
        <v/>
      </c>
      <c r="M85" s="250" t="str">
        <f>IF($J85&lt;&gt;"",IF($AI85="0-",AT85,IF($AI85="+0",AZ85,IF($AI85="+-",BF85,AN85))),"")</f>
        <v/>
      </c>
      <c r="N85" s="259" t="str">
        <f>IF($J85&lt;&gt;"",IF($AI85="0-",AU85,IF($AI85="+0",BA85,IF($AI85="+-",BG85,AO85))),"")</f>
        <v/>
      </c>
      <c r="O85" s="286" t="str">
        <f>IF($R86="","",ROUNDDOWN($AG85/12,0))</f>
        <v/>
      </c>
      <c r="P85" s="250" t="str">
        <f>IF($R86="","",ROUNDDOWN(MOD($AG85,12),0))</f>
        <v/>
      </c>
      <c r="Q85" s="297" t="str">
        <f>IF($R86="","", IF( (MOD($AG85,12)-$P85)&gt;=0.5,"半",0))</f>
        <v/>
      </c>
      <c r="R85" s="101" t="s">
        <v>74</v>
      </c>
      <c r="S85" s="263" t="str">
        <f>IF($R86="","",ROUNDDOWN($AG85*($R85/$R86)/12,0))</f>
        <v/>
      </c>
      <c r="T85" s="250" t="str">
        <f>IF($R86="","",ROUNDDOWN(MOD($AG85*($R85/$R86),12),0))</f>
        <v/>
      </c>
      <c r="U85" s="252" t="str">
        <f>IF(R86="","",IF( (MOD($AG85*($R85/$R86),12)-$T85)&gt;=0.5,"半",0) )</f>
        <v/>
      </c>
      <c r="V85"/>
      <c r="Z85" s="45"/>
      <c r="AA85" s="45"/>
      <c r="AB85" s="45"/>
      <c r="AC85" s="125"/>
      <c r="AE85" s="293"/>
      <c r="AF85" s="425"/>
      <c r="AG85" s="296">
        <f>IF(OR($AE85&lt;&gt;$AE87,$AE87=""), SUMIF($AE$13:$AE$188,$AE85,$AH$13:$AH$188),"" )</f>
        <v>0</v>
      </c>
      <c r="AH85" s="282" t="e">
        <f>IF(AF85=2,0,L85*12+M85+COUNTIF(N85:N85,"半")*0.5)</f>
        <v>#VALUE!</v>
      </c>
      <c r="AI85" s="427"/>
      <c r="AJ85" s="289" t="str">
        <f>IF(AI85&lt;&gt;"",VLOOKUP(AI85,$AK$13:$AL$16,2),"")</f>
        <v/>
      </c>
      <c r="AK85"/>
      <c r="AL85"/>
      <c r="AM85" s="39">
        <f>IF(AQ85&gt;=12,DATEDIF(BN85,BQ85,"y")+1,DATEDIF(BN85,BQ85,"y"))</f>
        <v>0</v>
      </c>
      <c r="AN85" s="39">
        <f>IF(AQ85&gt;=12,AQ85-12,AQ85)</f>
        <v>0</v>
      </c>
      <c r="AO85" s="40" t="str">
        <f>IF(AR85&lt;=15,"半",0)</f>
        <v>半</v>
      </c>
      <c r="AP85" s="36">
        <f>DATEDIF(BN85,BQ85,"y")</f>
        <v>0</v>
      </c>
      <c r="AQ85" s="37">
        <f>IF(AR85&gt;=16,DATEDIF(BN85,BQ85,"ym")+1,DATEDIF(BN85,BQ85,"ym"))</f>
        <v>0</v>
      </c>
      <c r="AR85" s="38">
        <f>DATEDIF(BN85,BQ85,"md")</f>
        <v>14</v>
      </c>
      <c r="AS85" s="39" t="e">
        <f>IF(AW85&gt;=12,DATEDIF(BN85,BR85,"y")+1,DATEDIF(BN85,BR85,"y"))</f>
        <v>#NUM!</v>
      </c>
      <c r="AT85" s="39" t="e">
        <f>IF(AW85&gt;=12,AW85-12,AW85)</f>
        <v>#NUM!</v>
      </c>
      <c r="AU85" s="40" t="e">
        <f>IF(AX85&lt;=15,"半",0)</f>
        <v>#NUM!</v>
      </c>
      <c r="AV85" s="36" t="e">
        <f>DATEDIF(BN85,BR85,"y")</f>
        <v>#NUM!</v>
      </c>
      <c r="AW85" s="37" t="e">
        <f>IF(AX85&gt;=16,DATEDIF(BN85,BR85,"ym")+1,DATEDIF(BN85,BR85,"ym"))</f>
        <v>#NUM!</v>
      </c>
      <c r="AX85" s="38" t="e">
        <f>DATEDIF(BN85,BR85,"md")</f>
        <v>#NUM!</v>
      </c>
      <c r="AY85" s="39" t="e">
        <f>IF(BC85&gt;=12,DATEDIF(BO85,BQ85,"y")+1,DATEDIF(BO85,BQ85,"y"))</f>
        <v>#NUM!</v>
      </c>
      <c r="AZ85" s="39" t="e">
        <f>IF(BC85&gt;=12,BC85-12,BC85)</f>
        <v>#NUM!</v>
      </c>
      <c r="BA85" s="40" t="e">
        <f>IF(BD85&lt;=15,"半",0)</f>
        <v>#NUM!</v>
      </c>
      <c r="BB85" s="36" t="e">
        <f>DATEDIF(BO85,BQ85,"y")</f>
        <v>#NUM!</v>
      </c>
      <c r="BC85" s="37" t="e">
        <f>IF(BD85&gt;=16,DATEDIF(BO85,BQ85,"ym")+1,DATEDIF(BO85,BQ85,"ym"))</f>
        <v>#NUM!</v>
      </c>
      <c r="BD85" s="37" t="e">
        <f>DATEDIF(BO85,BQ85,"md")</f>
        <v>#NUM!</v>
      </c>
      <c r="BE85" s="39" t="e">
        <f>IF(BI85&gt;=12,DATEDIF(BO85,BR85,"y")+1,DATEDIF(BO85,BR85,"y"))</f>
        <v>#NUM!</v>
      </c>
      <c r="BF85" s="39" t="e">
        <f>IF(BI85&gt;=12,BI85-12,BI85)</f>
        <v>#NUM!</v>
      </c>
      <c r="BG85" s="40" t="e">
        <f>IF(BJ85&lt;=15,"半",0)</f>
        <v>#NUM!</v>
      </c>
      <c r="BH85" s="36" t="e">
        <f>DATEDIF(BO85,BR85,"y")</f>
        <v>#NUM!</v>
      </c>
      <c r="BI85" s="37" t="e">
        <f>IF(BJ85&gt;=16,DATEDIF(BO85,BR85,"ym")+1,DATEDIF(BO85,BR85,"ym"))</f>
        <v>#NUM!</v>
      </c>
      <c r="BJ85" s="38" t="e">
        <f>DATEDIF(BO85,BR85,"md")</f>
        <v>#NUM!</v>
      </c>
      <c r="BK85" s="37"/>
      <c r="BL85" s="44">
        <f>IF(J86="現在",$AJ$6,J86)</f>
        <v>0</v>
      </c>
      <c r="BM85" s="37">
        <v>12</v>
      </c>
      <c r="BN85" s="46">
        <f>IF(DAY(J85)&lt;=15,J85-DAY(J85)+1,J85-DAY(J85)+16)</f>
        <v>1</v>
      </c>
      <c r="BO85" s="46">
        <f>IF(DAY(BN85)=1,BN85+15,BX85)</f>
        <v>16</v>
      </c>
      <c r="BP85" s="47"/>
      <c r="BQ85" s="115">
        <f>IF(CG85&gt;=16,CE85,IF(J86="現在",$AJ$6-CG85+15,J86-CG85+15))</f>
        <v>15</v>
      </c>
      <c r="BR85" s="48">
        <f>IF(DAY(BQ85)=15,BQ85-DAY(BQ85),BQ85-DAY(BQ85)+15)</f>
        <v>0</v>
      </c>
      <c r="BS85" s="47"/>
      <c r="BT85" s="47"/>
      <c r="BU85" s="45">
        <f>YEAR(J85)</f>
        <v>1900</v>
      </c>
      <c r="BV85" s="49">
        <f>MONTH(J85)+1</f>
        <v>2</v>
      </c>
      <c r="BW85" s="50" t="str">
        <f>CONCATENATE(BU85,"/",BV85,"/",1)</f>
        <v>1900/2/1</v>
      </c>
      <c r="BX85" s="50">
        <f t="shared" si="0"/>
        <v>32</v>
      </c>
      <c r="BY85" s="50">
        <f>BW85-1</f>
        <v>31</v>
      </c>
      <c r="BZ85" s="45">
        <f t="shared" si="1"/>
        <v>31</v>
      </c>
      <c r="CA85" s="45">
        <f>DAY(J85)</f>
        <v>0</v>
      </c>
      <c r="CB85" s="45">
        <f>YEAR(BL85)</f>
        <v>1900</v>
      </c>
      <c r="CC85" s="49">
        <f>IF(MONTH(BL85)=12,MONTH(BL85)-12+1,MONTH(BL85)+1)</f>
        <v>2</v>
      </c>
      <c r="CD85" s="50" t="str">
        <f>IF(CC85=1,CONCATENATE(CB85+1,"/",CC85,"/",1),CONCATENATE(CB85,"/",CC85,"/",1))</f>
        <v>1900/2/1</v>
      </c>
      <c r="CE85" s="50">
        <f t="shared" si="2"/>
        <v>31</v>
      </c>
      <c r="CF85" s="45">
        <f t="shared" si="3"/>
        <v>31</v>
      </c>
      <c r="CG85" s="45">
        <f>DAY(BL85)</f>
        <v>0</v>
      </c>
    </row>
    <row r="86" spans="1:85" ht="12.75" customHeight="1">
      <c r="A86" s="305"/>
      <c r="B86" s="437"/>
      <c r="C86" s="240"/>
      <c r="D86" s="240"/>
      <c r="E86" s="240"/>
      <c r="F86" s="240"/>
      <c r="G86" s="241"/>
      <c r="H86" s="2" t="s">
        <v>21</v>
      </c>
      <c r="I86" s="2"/>
      <c r="J86" s="290"/>
      <c r="K86" s="291"/>
      <c r="L86" s="304"/>
      <c r="M86" s="251"/>
      <c r="N86" s="285"/>
      <c r="O86" s="287"/>
      <c r="P86" s="251"/>
      <c r="Q86" s="298"/>
      <c r="R86" s="102"/>
      <c r="S86" s="264"/>
      <c r="T86" s="251"/>
      <c r="U86" s="253"/>
      <c r="V86"/>
      <c r="Z86" s="45"/>
      <c r="AA86" s="45"/>
      <c r="AB86" s="45"/>
      <c r="AC86" s="125"/>
      <c r="AE86" s="466"/>
      <c r="AF86" s="425"/>
      <c r="AG86" s="296"/>
      <c r="AH86" s="282"/>
      <c r="AI86" s="428"/>
      <c r="AJ86" s="191"/>
      <c r="AK86"/>
      <c r="AL86"/>
      <c r="AM86" s="58"/>
      <c r="AN86" s="58"/>
      <c r="AO86" s="59"/>
      <c r="AP86" s="36"/>
      <c r="AQ86" s="37"/>
      <c r="AR86" s="38"/>
      <c r="AS86" s="58"/>
      <c r="AT86" s="58"/>
      <c r="AU86" s="59"/>
      <c r="AV86" s="36"/>
      <c r="AW86" s="37"/>
      <c r="AX86" s="38"/>
      <c r="AY86" s="58"/>
      <c r="AZ86" s="58"/>
      <c r="BA86" s="59"/>
      <c r="BB86" s="36"/>
      <c r="BC86" s="37"/>
      <c r="BD86" s="37"/>
      <c r="BE86" s="58"/>
      <c r="BF86" s="58"/>
      <c r="BG86" s="59"/>
      <c r="BH86" s="36"/>
      <c r="BI86" s="37"/>
      <c r="BJ86" s="38"/>
      <c r="BK86" s="37"/>
      <c r="BL86" s="44"/>
      <c r="BM86" s="37"/>
      <c r="BN86" s="46"/>
      <c r="BO86" s="46"/>
      <c r="BP86" s="47"/>
      <c r="BQ86" s="48"/>
      <c r="BR86" s="48"/>
      <c r="BS86" s="47"/>
      <c r="BT86" s="47"/>
      <c r="BV86" s="49"/>
      <c r="BW86" s="50"/>
      <c r="BX86" s="50"/>
      <c r="BY86" s="50"/>
      <c r="CC86" s="49"/>
      <c r="CD86" s="50"/>
      <c r="CE86" s="50"/>
    </row>
    <row r="87" spans="1:85" ht="12.75" customHeight="1">
      <c r="A87" s="265"/>
      <c r="B87" s="436"/>
      <c r="C87" s="238"/>
      <c r="D87" s="238"/>
      <c r="E87" s="238"/>
      <c r="F87" s="238"/>
      <c r="G87" s="239"/>
      <c r="H87" s="7" t="s">
        <v>20</v>
      </c>
      <c r="I87" s="7"/>
      <c r="J87" s="302"/>
      <c r="K87" s="303"/>
      <c r="L87" s="277" t="str">
        <f>IF($J87&lt;&gt;"",IF($AI87="0-",AS87,IF($AI87="+0",AY87,IF($AI87="+-",BE87,AM87))),"")</f>
        <v/>
      </c>
      <c r="M87" s="250" t="str">
        <f>IF($J87&lt;&gt;"",IF($AI87="0-",AT87,IF($AI87="+0",AZ87,IF($AI87="+-",BF87,AN87))),"")</f>
        <v/>
      </c>
      <c r="N87" s="259" t="str">
        <f>IF($J87&lt;&gt;"",IF($AI87="0-",AU87,IF($AI87="+0",BA87,IF($AI87="+-",BG87,AO87))),"")</f>
        <v/>
      </c>
      <c r="O87" s="286" t="str">
        <f>IF($R88="","",ROUNDDOWN($AG87/12,0))</f>
        <v/>
      </c>
      <c r="P87" s="250" t="str">
        <f>IF($R88="","",ROUNDDOWN(MOD($AG87,12),0))</f>
        <v/>
      </c>
      <c r="Q87" s="297" t="str">
        <f>IF($R88="","", IF( (MOD($AG87,12)-$P87)&gt;=0.5,"半",0))</f>
        <v/>
      </c>
      <c r="R87" s="101" t="s">
        <v>74</v>
      </c>
      <c r="S87" s="263" t="str">
        <f>IF($R88="","",ROUNDDOWN($AG87*($R87/$R88)/12,0))</f>
        <v/>
      </c>
      <c r="T87" s="250" t="str">
        <f>IF($R88="","",ROUNDDOWN(MOD($AG87*($R87/$R88),12),0))</f>
        <v/>
      </c>
      <c r="U87" s="252" t="str">
        <f>IF(R88="","",IF( (MOD($AG87*($R87/$R88),12)-$T87)&gt;=0.5,"半",0) )</f>
        <v/>
      </c>
      <c r="V87"/>
      <c r="Z87" s="45"/>
      <c r="AA87" s="45"/>
      <c r="AB87" s="45"/>
      <c r="AC87" s="125"/>
      <c r="AE87" s="293"/>
      <c r="AF87" s="425"/>
      <c r="AG87" s="296">
        <f>IF(OR($AE87&lt;&gt;$AE89,$AE89=""), SUMIF($AE$13:$AE$188,$AE87,$AH$13:$AH$188),"" )</f>
        <v>0</v>
      </c>
      <c r="AH87" s="282" t="e">
        <f>IF(AF87=2,0,L87*12+M87+COUNTIF(N87:N87,"半")*0.5)</f>
        <v>#VALUE!</v>
      </c>
      <c r="AI87" s="427"/>
      <c r="AJ87" s="289" t="str">
        <f>IF(AI87&lt;&gt;"",VLOOKUP(AI87,$AK$13:$AL$16,2),"")</f>
        <v/>
      </c>
      <c r="AK87"/>
      <c r="AL87"/>
      <c r="AM87" s="39">
        <f>IF(AQ87&gt;=12,DATEDIF(BN87,BQ87,"y")+1,DATEDIF(BN87,BQ87,"y"))</f>
        <v>0</v>
      </c>
      <c r="AN87" s="39">
        <f>IF(AQ87&gt;=12,AQ87-12,AQ87)</f>
        <v>0</v>
      </c>
      <c r="AO87" s="40" t="str">
        <f>IF(AR87&lt;=15,"半",0)</f>
        <v>半</v>
      </c>
      <c r="AP87" s="36">
        <f>DATEDIF(BN87,BQ87,"y")</f>
        <v>0</v>
      </c>
      <c r="AQ87" s="37">
        <f>IF(AR87&gt;=16,DATEDIF(BN87,BQ87,"ym")+1,DATEDIF(BN87,BQ87,"ym"))</f>
        <v>0</v>
      </c>
      <c r="AR87" s="38">
        <f>DATEDIF(BN87,BQ87,"md")</f>
        <v>14</v>
      </c>
      <c r="AS87" s="39" t="e">
        <f>IF(AW87&gt;=12,DATEDIF(BN87,BR87,"y")+1,DATEDIF(BN87,BR87,"y"))</f>
        <v>#NUM!</v>
      </c>
      <c r="AT87" s="39" t="e">
        <f>IF(AW87&gt;=12,AW87-12,AW87)</f>
        <v>#NUM!</v>
      </c>
      <c r="AU87" s="40" t="e">
        <f>IF(AX87&lt;=15,"半",0)</f>
        <v>#NUM!</v>
      </c>
      <c r="AV87" s="36" t="e">
        <f>DATEDIF(BN87,BR87,"y")</f>
        <v>#NUM!</v>
      </c>
      <c r="AW87" s="37" t="e">
        <f>IF(AX87&gt;=16,DATEDIF(BN87,BR87,"ym")+1,DATEDIF(BN87,BR87,"ym"))</f>
        <v>#NUM!</v>
      </c>
      <c r="AX87" s="38" t="e">
        <f>DATEDIF(BN87,BR87,"md")</f>
        <v>#NUM!</v>
      </c>
      <c r="AY87" s="39" t="e">
        <f>IF(BC87&gt;=12,DATEDIF(BO87,BQ87,"y")+1,DATEDIF(BO87,BQ87,"y"))</f>
        <v>#NUM!</v>
      </c>
      <c r="AZ87" s="39" t="e">
        <f>IF(BC87&gt;=12,BC87-12,BC87)</f>
        <v>#NUM!</v>
      </c>
      <c r="BA87" s="40" t="e">
        <f>IF(BD87&lt;=15,"半",0)</f>
        <v>#NUM!</v>
      </c>
      <c r="BB87" s="36" t="e">
        <f>DATEDIF(BO87,BQ87,"y")</f>
        <v>#NUM!</v>
      </c>
      <c r="BC87" s="37" t="e">
        <f>IF(BD87&gt;=16,DATEDIF(BO87,BQ87,"ym")+1,DATEDIF(BO87,BQ87,"ym"))</f>
        <v>#NUM!</v>
      </c>
      <c r="BD87" s="37" t="e">
        <f>DATEDIF(BO87,BQ87,"md")</f>
        <v>#NUM!</v>
      </c>
      <c r="BE87" s="39" t="e">
        <f>IF(BI87&gt;=12,DATEDIF(BO87,BR87,"y")+1,DATEDIF(BO87,BR87,"y"))</f>
        <v>#NUM!</v>
      </c>
      <c r="BF87" s="39" t="e">
        <f>IF(BI87&gt;=12,BI87-12,BI87)</f>
        <v>#NUM!</v>
      </c>
      <c r="BG87" s="40" t="e">
        <f>IF(BJ87&lt;=15,"半",0)</f>
        <v>#NUM!</v>
      </c>
      <c r="BH87" s="36" t="e">
        <f>DATEDIF(BO87,BR87,"y")</f>
        <v>#NUM!</v>
      </c>
      <c r="BI87" s="37" t="e">
        <f>IF(BJ87&gt;=16,DATEDIF(BO87,BR87,"ym")+1,DATEDIF(BO87,BR87,"ym"))</f>
        <v>#NUM!</v>
      </c>
      <c r="BJ87" s="38" t="e">
        <f>DATEDIF(BO87,BR87,"md")</f>
        <v>#NUM!</v>
      </c>
      <c r="BK87" s="37"/>
      <c r="BL87" s="44">
        <f>IF(J88="現在",$AJ$6,J88)</f>
        <v>0</v>
      </c>
      <c r="BM87" s="37">
        <v>13</v>
      </c>
      <c r="BN87" s="46">
        <f>IF(DAY(J87)&lt;=15,J87-DAY(J87)+1,J87-DAY(J87)+16)</f>
        <v>1</v>
      </c>
      <c r="BO87" s="46">
        <f>IF(DAY(BN87)=1,BN87+15,BX87)</f>
        <v>16</v>
      </c>
      <c r="BP87" s="47"/>
      <c r="BQ87" s="115">
        <f>IF(CG87&gt;=16,CE87,IF(J88="現在",$AJ$6-CG87+15,J88-CG87+15))</f>
        <v>15</v>
      </c>
      <c r="BR87" s="48">
        <f>IF(DAY(BQ87)=15,BQ87-DAY(BQ87),BQ87-DAY(BQ87)+15)</f>
        <v>0</v>
      </c>
      <c r="BS87" s="47"/>
      <c r="BT87" s="47"/>
      <c r="BU87" s="45">
        <f>YEAR(J87)</f>
        <v>1900</v>
      </c>
      <c r="BV87" s="49">
        <f>MONTH(J87)+1</f>
        <v>2</v>
      </c>
      <c r="BW87" s="50" t="str">
        <f>CONCATENATE(BU87,"/",BV87,"/",1)</f>
        <v>1900/2/1</v>
      </c>
      <c r="BX87" s="50">
        <f t="shared" si="0"/>
        <v>32</v>
      </c>
      <c r="BY87" s="50">
        <f>BW87-1</f>
        <v>31</v>
      </c>
      <c r="BZ87" s="45">
        <f t="shared" si="1"/>
        <v>31</v>
      </c>
      <c r="CA87" s="45">
        <f>DAY(J87)</f>
        <v>0</v>
      </c>
      <c r="CB87" s="45">
        <f>YEAR(BL87)</f>
        <v>1900</v>
      </c>
      <c r="CC87" s="49">
        <f>IF(MONTH(BL87)=12,MONTH(BL87)-12+1,MONTH(BL87)+1)</f>
        <v>2</v>
      </c>
      <c r="CD87" s="50" t="str">
        <f>IF(CC87=1,CONCATENATE(CB87+1,"/",CC87,"/",1),CONCATENATE(CB87,"/",CC87,"/",1))</f>
        <v>1900/2/1</v>
      </c>
      <c r="CE87" s="50">
        <f t="shared" si="2"/>
        <v>31</v>
      </c>
      <c r="CF87" s="45">
        <f t="shared" si="3"/>
        <v>31</v>
      </c>
      <c r="CG87" s="45">
        <f>DAY(BL87)</f>
        <v>0</v>
      </c>
    </row>
    <row r="88" spans="1:85" ht="12.75" customHeight="1">
      <c r="A88" s="305"/>
      <c r="B88" s="437"/>
      <c r="C88" s="240"/>
      <c r="D88" s="240"/>
      <c r="E88" s="240"/>
      <c r="F88" s="240"/>
      <c r="G88" s="241"/>
      <c r="H88" s="2" t="s">
        <v>21</v>
      </c>
      <c r="I88" s="2"/>
      <c r="J88" s="290"/>
      <c r="K88" s="291"/>
      <c r="L88" s="304"/>
      <c r="M88" s="251"/>
      <c r="N88" s="285"/>
      <c r="O88" s="287"/>
      <c r="P88" s="251"/>
      <c r="Q88" s="298"/>
      <c r="R88" s="102"/>
      <c r="S88" s="264"/>
      <c r="T88" s="251"/>
      <c r="U88" s="253"/>
      <c r="V88"/>
      <c r="Z88" s="45"/>
      <c r="AA88" s="45"/>
      <c r="AB88" s="45"/>
      <c r="AC88" s="128"/>
      <c r="AE88" s="466"/>
      <c r="AF88" s="425"/>
      <c r="AG88" s="296"/>
      <c r="AH88" s="282"/>
      <c r="AI88" s="428"/>
      <c r="AJ88" s="191"/>
      <c r="AK88"/>
      <c r="AL88"/>
      <c r="AM88" s="58"/>
      <c r="AN88" s="58"/>
      <c r="AO88" s="59"/>
      <c r="AP88" s="36"/>
      <c r="AQ88" s="37"/>
      <c r="AR88" s="38"/>
      <c r="AS88" s="58"/>
      <c r="AT88" s="58"/>
      <c r="AU88" s="59"/>
      <c r="AV88" s="36"/>
      <c r="AW88" s="37"/>
      <c r="AX88" s="38"/>
      <c r="AY88" s="58"/>
      <c r="AZ88" s="58"/>
      <c r="BA88" s="59"/>
      <c r="BB88" s="36"/>
      <c r="BC88" s="37"/>
      <c r="BD88" s="37"/>
      <c r="BE88" s="58"/>
      <c r="BF88" s="58"/>
      <c r="BG88" s="59"/>
      <c r="BH88" s="36"/>
      <c r="BI88" s="37"/>
      <c r="BJ88" s="38"/>
      <c r="BK88" s="37"/>
      <c r="BL88" s="44"/>
      <c r="BM88" s="37"/>
      <c r="BN88" s="46"/>
      <c r="BO88" s="46"/>
      <c r="BP88" s="47"/>
      <c r="BQ88" s="48"/>
      <c r="BR88" s="48"/>
      <c r="BS88" s="47"/>
      <c r="BT88" s="47"/>
      <c r="BV88" s="49"/>
      <c r="BW88" s="50"/>
      <c r="BX88" s="50"/>
      <c r="BY88" s="50"/>
      <c r="CC88" s="49"/>
      <c r="CD88" s="50"/>
      <c r="CE88" s="50"/>
    </row>
    <row r="89" spans="1:85" ht="12.75" customHeight="1">
      <c r="A89" s="265"/>
      <c r="B89" s="436"/>
      <c r="C89" s="238"/>
      <c r="D89" s="238"/>
      <c r="E89" s="238"/>
      <c r="F89" s="238"/>
      <c r="G89" s="239"/>
      <c r="H89" s="7" t="s">
        <v>20</v>
      </c>
      <c r="I89" s="7"/>
      <c r="J89" s="302"/>
      <c r="K89" s="303"/>
      <c r="L89" s="277" t="str">
        <f>IF($J89&lt;&gt;"",IF($AI89="0-",AS89,IF($AI89="+0",AY89,IF($AI89="+-",BE89,AM89))),"")</f>
        <v/>
      </c>
      <c r="M89" s="250" t="str">
        <f>IF($J89&lt;&gt;"",IF($AI89="0-",AT89,IF($AI89="+0",AZ89,IF($AI89="+-",BF89,AN89))),"")</f>
        <v/>
      </c>
      <c r="N89" s="259" t="str">
        <f>IF($J89&lt;&gt;"",IF($AI89="0-",AU89,IF($AI89="+0",BA89,IF($AI89="+-",BG89,AO89))),"")</f>
        <v/>
      </c>
      <c r="O89" s="286" t="str">
        <f>IF($R90="","",ROUNDDOWN($AG89/12,0))</f>
        <v/>
      </c>
      <c r="P89" s="250" t="str">
        <f>IF($R90="","",ROUNDDOWN(MOD($AG89,12),0))</f>
        <v/>
      </c>
      <c r="Q89" s="297" t="str">
        <f>IF($R90="","", IF( (MOD($AG89,12)-$P89)&gt;=0.5,"半",0))</f>
        <v/>
      </c>
      <c r="R89" s="101" t="s">
        <v>74</v>
      </c>
      <c r="S89" s="263" t="str">
        <f>IF($R90="","",ROUNDDOWN($AG89*($R89/$R90)/12,0))</f>
        <v/>
      </c>
      <c r="T89" s="250" t="str">
        <f>IF($R90="","",ROUNDDOWN(MOD($AG89*($R89/$R90),12),0))</f>
        <v/>
      </c>
      <c r="U89" s="252" t="str">
        <f>IF(R90="","",IF( (MOD($AG89*($R89/$R90),12)-$T89)&gt;=0.5,"半",0) )</f>
        <v/>
      </c>
      <c r="V89"/>
      <c r="Z89" s="45"/>
      <c r="AA89" s="45"/>
      <c r="AB89" s="45"/>
      <c r="AC89" s="128"/>
      <c r="AE89" s="293"/>
      <c r="AF89" s="425"/>
      <c r="AG89" s="296">
        <f>IF(OR($AE89&lt;&gt;$AE91,$AE91=""), SUMIF($AE$13:$AE$188,$AE89,$AH$13:$AH$188),"" )</f>
        <v>0</v>
      </c>
      <c r="AH89" s="282" t="e">
        <f>IF(AF89=2,0,L89*12+M89+COUNTIF(N89:N89,"半")*0.5)</f>
        <v>#VALUE!</v>
      </c>
      <c r="AI89" s="427"/>
      <c r="AJ89" s="289" t="str">
        <f>IF(AI89&lt;&gt;"",VLOOKUP(AI89,$AK$13:$AL$16,2),"")</f>
        <v/>
      </c>
      <c r="AK89"/>
      <c r="AL89"/>
      <c r="AM89" s="39">
        <f>IF(AQ89&gt;=12,DATEDIF(BN89,BQ89,"y")+1,DATEDIF(BN89,BQ89,"y"))</f>
        <v>0</v>
      </c>
      <c r="AN89" s="39">
        <f>IF(AQ89&gt;=12,AQ89-12,AQ89)</f>
        <v>0</v>
      </c>
      <c r="AO89" s="40" t="str">
        <f>IF(AR89&lt;=15,"半",0)</f>
        <v>半</v>
      </c>
      <c r="AP89" s="36">
        <f>DATEDIF(BN89,BQ89,"y")</f>
        <v>0</v>
      </c>
      <c r="AQ89" s="37">
        <f>IF(AR89&gt;=16,DATEDIF(BN89,BQ89,"ym")+1,DATEDIF(BN89,BQ89,"ym"))</f>
        <v>0</v>
      </c>
      <c r="AR89" s="38">
        <f>DATEDIF(BN89,BQ89,"md")</f>
        <v>14</v>
      </c>
      <c r="AS89" s="39" t="e">
        <f>IF(AW89&gt;=12,DATEDIF(BN89,BR89,"y")+1,DATEDIF(BN89,BR89,"y"))</f>
        <v>#NUM!</v>
      </c>
      <c r="AT89" s="39" t="e">
        <f>IF(AW89&gt;=12,AW89-12,AW89)</f>
        <v>#NUM!</v>
      </c>
      <c r="AU89" s="40" t="e">
        <f>IF(AX89&lt;=15,"半",0)</f>
        <v>#NUM!</v>
      </c>
      <c r="AV89" s="36" t="e">
        <f>DATEDIF(BN89,BR89,"y")</f>
        <v>#NUM!</v>
      </c>
      <c r="AW89" s="37" t="e">
        <f>IF(AX89&gt;=16,DATEDIF(BN89,BR89,"ym")+1,DATEDIF(BN89,BR89,"ym"))</f>
        <v>#NUM!</v>
      </c>
      <c r="AX89" s="38" t="e">
        <f>DATEDIF(BN89,BR89,"md")</f>
        <v>#NUM!</v>
      </c>
      <c r="AY89" s="39" t="e">
        <f>IF(BC89&gt;=12,DATEDIF(BO89,BQ89,"y")+1,DATEDIF(BO89,BQ89,"y"))</f>
        <v>#NUM!</v>
      </c>
      <c r="AZ89" s="39" t="e">
        <f>IF(BC89&gt;=12,BC89-12,BC89)</f>
        <v>#NUM!</v>
      </c>
      <c r="BA89" s="40" t="e">
        <f>IF(BD89&lt;=15,"半",0)</f>
        <v>#NUM!</v>
      </c>
      <c r="BB89" s="36" t="e">
        <f>DATEDIF(BO89,BQ89,"y")</f>
        <v>#NUM!</v>
      </c>
      <c r="BC89" s="37" t="e">
        <f>IF(BD89&gt;=16,DATEDIF(BO89,BQ89,"ym")+1,DATEDIF(BO89,BQ89,"ym"))</f>
        <v>#NUM!</v>
      </c>
      <c r="BD89" s="37" t="e">
        <f>DATEDIF(BO89,BQ89,"md")</f>
        <v>#NUM!</v>
      </c>
      <c r="BE89" s="39" t="e">
        <f>IF(BI89&gt;=12,DATEDIF(BO89,BR89,"y")+1,DATEDIF(BO89,BR89,"y"))</f>
        <v>#NUM!</v>
      </c>
      <c r="BF89" s="39" t="e">
        <f>IF(BI89&gt;=12,BI89-12,BI89)</f>
        <v>#NUM!</v>
      </c>
      <c r="BG89" s="40" t="e">
        <f>IF(BJ89&lt;=15,"半",0)</f>
        <v>#NUM!</v>
      </c>
      <c r="BH89" s="36" t="e">
        <f>DATEDIF(BO89,BR89,"y")</f>
        <v>#NUM!</v>
      </c>
      <c r="BI89" s="37" t="e">
        <f>IF(BJ89&gt;=16,DATEDIF(BO89,BR89,"ym")+1,DATEDIF(BO89,BR89,"ym"))</f>
        <v>#NUM!</v>
      </c>
      <c r="BJ89" s="38" t="e">
        <f>DATEDIF(BO89,BR89,"md")</f>
        <v>#NUM!</v>
      </c>
      <c r="BK89" s="37"/>
      <c r="BL89" s="44">
        <f>IF(J90="現在",$AJ$6,J90)</f>
        <v>0</v>
      </c>
      <c r="BM89" s="37">
        <v>14</v>
      </c>
      <c r="BN89" s="46">
        <f>IF(DAY(J89)&lt;=15,J89-DAY(J89)+1,J89-DAY(J89)+16)</f>
        <v>1</v>
      </c>
      <c r="BO89" s="46">
        <f>IF(DAY(BN89)=1,BN89+15,BX89)</f>
        <v>16</v>
      </c>
      <c r="BP89" s="47"/>
      <c r="BQ89" s="115">
        <f>IF(CG89&gt;=16,CE89,IF(J90="現在",$AJ$6-CG89+15,J90-CG89+15))</f>
        <v>15</v>
      </c>
      <c r="BR89" s="48">
        <f>IF(DAY(BQ89)=15,BQ89-DAY(BQ89),BQ89-DAY(BQ89)+15)</f>
        <v>0</v>
      </c>
      <c r="BS89" s="47"/>
      <c r="BT89" s="47"/>
      <c r="BU89" s="45">
        <f>YEAR(J89)</f>
        <v>1900</v>
      </c>
      <c r="BV89" s="49">
        <f>MONTH(J89)+1</f>
        <v>2</v>
      </c>
      <c r="BW89" s="50" t="str">
        <f>CONCATENATE(BU89,"/",BV89,"/",1)</f>
        <v>1900/2/1</v>
      </c>
      <c r="BX89" s="50">
        <f t="shared" si="0"/>
        <v>32</v>
      </c>
      <c r="BY89" s="50">
        <f>BW89-1</f>
        <v>31</v>
      </c>
      <c r="BZ89" s="45">
        <f t="shared" si="1"/>
        <v>31</v>
      </c>
      <c r="CA89" s="45">
        <f>DAY(J89)</f>
        <v>0</v>
      </c>
      <c r="CB89" s="45">
        <f>YEAR(BL89)</f>
        <v>1900</v>
      </c>
      <c r="CC89" s="49">
        <f>IF(MONTH(BL89)=12,MONTH(BL89)-12+1,MONTH(BL89)+1)</f>
        <v>2</v>
      </c>
      <c r="CD89" s="50" t="str">
        <f>IF(CC89=1,CONCATENATE(CB89+1,"/",CC89,"/",1),CONCATENATE(CB89,"/",CC89,"/",1))</f>
        <v>1900/2/1</v>
      </c>
      <c r="CE89" s="50">
        <f t="shared" si="2"/>
        <v>31</v>
      </c>
      <c r="CF89" s="45">
        <f t="shared" si="3"/>
        <v>31</v>
      </c>
      <c r="CG89" s="45">
        <f>DAY(BL89)</f>
        <v>0</v>
      </c>
    </row>
    <row r="90" spans="1:85" ht="12.75" customHeight="1">
      <c r="A90" s="305"/>
      <c r="B90" s="437"/>
      <c r="C90" s="240"/>
      <c r="D90" s="240"/>
      <c r="E90" s="240"/>
      <c r="F90" s="240"/>
      <c r="G90" s="241"/>
      <c r="H90" s="2" t="s">
        <v>21</v>
      </c>
      <c r="I90" s="2"/>
      <c r="J90" s="290"/>
      <c r="K90" s="291"/>
      <c r="L90" s="304"/>
      <c r="M90" s="251"/>
      <c r="N90" s="285"/>
      <c r="O90" s="287"/>
      <c r="P90" s="251"/>
      <c r="Q90" s="298"/>
      <c r="R90" s="102"/>
      <c r="S90" s="264"/>
      <c r="T90" s="251"/>
      <c r="U90" s="253"/>
      <c r="V90"/>
      <c r="Z90" s="45"/>
      <c r="AA90" s="45"/>
      <c r="AB90" s="45"/>
      <c r="AC90" s="128"/>
      <c r="AE90" s="466"/>
      <c r="AF90" s="425"/>
      <c r="AG90" s="296"/>
      <c r="AH90" s="282"/>
      <c r="AI90" s="428"/>
      <c r="AJ90" s="191"/>
      <c r="AK90"/>
      <c r="AL90"/>
      <c r="AM90" s="58"/>
      <c r="AN90" s="58"/>
      <c r="AO90" s="59"/>
      <c r="AP90" s="36"/>
      <c r="AQ90" s="37"/>
      <c r="AR90" s="38"/>
      <c r="AS90" s="58"/>
      <c r="AT90" s="58"/>
      <c r="AU90" s="59"/>
      <c r="AV90" s="36"/>
      <c r="AW90" s="37"/>
      <c r="AX90" s="38"/>
      <c r="AY90" s="58"/>
      <c r="AZ90" s="58"/>
      <c r="BA90" s="59"/>
      <c r="BB90" s="36"/>
      <c r="BC90" s="37"/>
      <c r="BD90" s="37"/>
      <c r="BE90" s="58"/>
      <c r="BF90" s="58"/>
      <c r="BG90" s="59"/>
      <c r="BH90" s="36"/>
      <c r="BI90" s="37"/>
      <c r="BJ90" s="38"/>
      <c r="BK90" s="37"/>
      <c r="BL90" s="44"/>
      <c r="BM90" s="37"/>
      <c r="BN90" s="46"/>
      <c r="BO90" s="46"/>
      <c r="BP90" s="47"/>
      <c r="BQ90" s="48"/>
      <c r="BR90" s="48"/>
      <c r="BS90" s="47"/>
      <c r="BT90" s="47"/>
      <c r="BV90" s="49"/>
      <c r="BW90" s="50"/>
      <c r="BX90" s="50"/>
      <c r="BY90" s="50"/>
      <c r="CC90" s="49"/>
      <c r="CD90" s="50"/>
      <c r="CE90" s="50"/>
    </row>
    <row r="91" spans="1:85" ht="12.75" customHeight="1">
      <c r="A91" s="265"/>
      <c r="B91" s="436"/>
      <c r="C91" s="238"/>
      <c r="D91" s="238"/>
      <c r="E91" s="238"/>
      <c r="F91" s="238"/>
      <c r="G91" s="239"/>
      <c r="H91" s="7" t="s">
        <v>20</v>
      </c>
      <c r="I91" s="7"/>
      <c r="J91" s="302"/>
      <c r="K91" s="303"/>
      <c r="L91" s="277" t="str">
        <f>IF($J91&lt;&gt;"",IF($AI91="0-",AS91,IF($AI91="+0",AY91,IF($AI91="+-",BE91,AM91))),"")</f>
        <v/>
      </c>
      <c r="M91" s="250" t="str">
        <f>IF($J91&lt;&gt;"",IF($AI91="0-",AT91,IF($AI91="+0",AZ91,IF($AI91="+-",BF91,AN91))),"")</f>
        <v/>
      </c>
      <c r="N91" s="259" t="str">
        <f>IF($J91&lt;&gt;"",IF($AI91="0-",AU91,IF($AI91="+0",BA91,IF($AI91="+-",BG91,AO91))),"")</f>
        <v/>
      </c>
      <c r="O91" s="286" t="str">
        <f>IF($R92="","",ROUNDDOWN($AG91/12,0))</f>
        <v/>
      </c>
      <c r="P91" s="250" t="str">
        <f>IF($R92="","",ROUNDDOWN(MOD($AG91,12),0))</f>
        <v/>
      </c>
      <c r="Q91" s="297" t="str">
        <f>IF($R92="","", IF( (MOD($AG91,12)-$P91)&gt;=0.5,"半",0))</f>
        <v/>
      </c>
      <c r="R91" s="101" t="s">
        <v>74</v>
      </c>
      <c r="S91" s="263" t="str">
        <f>IF($R92="","",ROUNDDOWN($AG91*($R91/$R92)/12,0))</f>
        <v/>
      </c>
      <c r="T91" s="250" t="str">
        <f>IF($R92="","",ROUNDDOWN(MOD($AG91*($R91/$R92),12),0))</f>
        <v/>
      </c>
      <c r="U91" s="252" t="str">
        <f>IF(R92="","",IF( (MOD($AG91*($R91/$R92),12)-$T91)&gt;=0.5,"半",0) )</f>
        <v/>
      </c>
      <c r="V91"/>
      <c r="Z91" s="45"/>
      <c r="AA91" s="45"/>
      <c r="AB91" s="45"/>
      <c r="AC91" s="128"/>
      <c r="AE91" s="293"/>
      <c r="AF91" s="425"/>
      <c r="AG91" s="296">
        <f>IF(OR($AE91&lt;&gt;$AE93,$AE93=""), SUMIF($AE$13:$AE$188,$AE91,$AH$13:$AH$188),"" )</f>
        <v>0</v>
      </c>
      <c r="AH91" s="282" t="e">
        <f>IF(AF91=2,0,L91*12+M91+COUNTIF(N91:N91,"半")*0.5)</f>
        <v>#VALUE!</v>
      </c>
      <c r="AI91" s="427"/>
      <c r="AJ91" s="289" t="str">
        <f>IF(AI91&lt;&gt;"",VLOOKUP(AI91,$AK$13:$AL$16,2),"")</f>
        <v/>
      </c>
      <c r="AK91"/>
      <c r="AL91"/>
      <c r="AM91" s="39">
        <f>IF(AQ91&gt;=12,DATEDIF(BN91,BQ91,"y")+1,DATEDIF(BN91,BQ91,"y"))</f>
        <v>0</v>
      </c>
      <c r="AN91" s="39">
        <f>IF(AQ91&gt;=12,AQ91-12,AQ91)</f>
        <v>0</v>
      </c>
      <c r="AO91" s="40" t="str">
        <f>IF(AR91&lt;=15,"半",0)</f>
        <v>半</v>
      </c>
      <c r="AP91" s="36">
        <f>DATEDIF(BN91,BQ91,"y")</f>
        <v>0</v>
      </c>
      <c r="AQ91" s="37">
        <f>IF(AR91&gt;=16,DATEDIF(BN91,BQ91,"ym")+1,DATEDIF(BN91,BQ91,"ym"))</f>
        <v>0</v>
      </c>
      <c r="AR91" s="38">
        <f>DATEDIF(BN91,BQ91,"md")</f>
        <v>14</v>
      </c>
      <c r="AS91" s="39" t="e">
        <f>IF(AW91&gt;=12,DATEDIF(BN91,BR91,"y")+1,DATEDIF(BN91,BR91,"y"))</f>
        <v>#NUM!</v>
      </c>
      <c r="AT91" s="39" t="e">
        <f>IF(AW91&gt;=12,AW91-12,AW91)</f>
        <v>#NUM!</v>
      </c>
      <c r="AU91" s="40" t="e">
        <f>IF(AX91&lt;=15,"半",0)</f>
        <v>#NUM!</v>
      </c>
      <c r="AV91" s="36" t="e">
        <f>DATEDIF(BN91,BR91,"y")</f>
        <v>#NUM!</v>
      </c>
      <c r="AW91" s="37" t="e">
        <f>IF(AX91&gt;=16,DATEDIF(BN91,BR91,"ym")+1,DATEDIF(BN91,BR91,"ym"))</f>
        <v>#NUM!</v>
      </c>
      <c r="AX91" s="38" t="e">
        <f>DATEDIF(BN91,BR91,"md")</f>
        <v>#NUM!</v>
      </c>
      <c r="AY91" s="39" t="e">
        <f>IF(BC91&gt;=12,DATEDIF(BO91,BQ91,"y")+1,DATEDIF(BO91,BQ91,"y"))</f>
        <v>#NUM!</v>
      </c>
      <c r="AZ91" s="39" t="e">
        <f>IF(BC91&gt;=12,BC91-12,BC91)</f>
        <v>#NUM!</v>
      </c>
      <c r="BA91" s="40" t="e">
        <f>IF(BD91&lt;=15,"半",0)</f>
        <v>#NUM!</v>
      </c>
      <c r="BB91" s="36" t="e">
        <f>DATEDIF(BO91,BQ91,"y")</f>
        <v>#NUM!</v>
      </c>
      <c r="BC91" s="37" t="e">
        <f>IF(BD91&gt;=16,DATEDIF(BO91,BQ91,"ym")+1,DATEDIF(BO91,BQ91,"ym"))</f>
        <v>#NUM!</v>
      </c>
      <c r="BD91" s="37" t="e">
        <f>DATEDIF(BO91,BQ91,"md")</f>
        <v>#NUM!</v>
      </c>
      <c r="BE91" s="39" t="e">
        <f>IF(BI91&gt;=12,DATEDIF(BO91,BR91,"y")+1,DATEDIF(BO91,BR91,"y"))</f>
        <v>#NUM!</v>
      </c>
      <c r="BF91" s="39" t="e">
        <f>IF(BI91&gt;=12,BI91-12,BI91)</f>
        <v>#NUM!</v>
      </c>
      <c r="BG91" s="40" t="e">
        <f>IF(BJ91&lt;=15,"半",0)</f>
        <v>#NUM!</v>
      </c>
      <c r="BH91" s="36" t="e">
        <f>DATEDIF(BO91,BR91,"y")</f>
        <v>#NUM!</v>
      </c>
      <c r="BI91" s="37" t="e">
        <f>IF(BJ91&gt;=16,DATEDIF(BO91,BR91,"ym")+1,DATEDIF(BO91,BR91,"ym"))</f>
        <v>#NUM!</v>
      </c>
      <c r="BJ91" s="38" t="e">
        <f>DATEDIF(BO91,BR91,"md")</f>
        <v>#NUM!</v>
      </c>
      <c r="BK91" s="37"/>
      <c r="BL91" s="44">
        <f>IF(J92="現在",$AJ$6,J92)</f>
        <v>0</v>
      </c>
      <c r="BM91" s="37">
        <v>15</v>
      </c>
      <c r="BN91" s="46">
        <f>IF(DAY(J91)&lt;=15,J91-DAY(J91)+1,J91-DAY(J91)+16)</f>
        <v>1</v>
      </c>
      <c r="BO91" s="46">
        <f>IF(DAY(BN91)=1,BN91+15,BX91)</f>
        <v>16</v>
      </c>
      <c r="BP91" s="47"/>
      <c r="BQ91" s="115">
        <f>IF(CG91&gt;=16,CE91,IF(J92="現在",$AJ$6-CG91+15,J92-CG91+15))</f>
        <v>15</v>
      </c>
      <c r="BR91" s="48">
        <f>IF(DAY(BQ91)=15,BQ91-DAY(BQ91),BQ91-DAY(BQ91)+15)</f>
        <v>0</v>
      </c>
      <c r="BS91" s="47"/>
      <c r="BT91" s="47"/>
      <c r="BU91" s="45">
        <f>YEAR(J91)</f>
        <v>1900</v>
      </c>
      <c r="BV91" s="49">
        <f>MONTH(J91)+1</f>
        <v>2</v>
      </c>
      <c r="BW91" s="50" t="str">
        <f>CONCATENATE(BU91,"/",BV91,"/",1)</f>
        <v>1900/2/1</v>
      </c>
      <c r="BX91" s="50">
        <f t="shared" si="0"/>
        <v>32</v>
      </c>
      <c r="BY91" s="50">
        <f>BW91-1</f>
        <v>31</v>
      </c>
      <c r="BZ91" s="45">
        <f t="shared" si="1"/>
        <v>31</v>
      </c>
      <c r="CA91" s="45">
        <f>DAY(J91)</f>
        <v>0</v>
      </c>
      <c r="CB91" s="45">
        <f>YEAR(BL91)</f>
        <v>1900</v>
      </c>
      <c r="CC91" s="49">
        <f>IF(MONTH(BL91)=12,MONTH(BL91)-12+1,MONTH(BL91)+1)</f>
        <v>2</v>
      </c>
      <c r="CD91" s="50" t="str">
        <f>IF(CC91=1,CONCATENATE(CB91+1,"/",CC91,"/",1),CONCATENATE(CB91,"/",CC91,"/",1))</f>
        <v>1900/2/1</v>
      </c>
      <c r="CE91" s="50">
        <f t="shared" si="2"/>
        <v>31</v>
      </c>
      <c r="CF91" s="45">
        <f t="shared" si="3"/>
        <v>31</v>
      </c>
      <c r="CG91" s="45">
        <f>DAY(BL91)</f>
        <v>0</v>
      </c>
    </row>
    <row r="92" spans="1:85" ht="12.75" customHeight="1">
      <c r="A92" s="305"/>
      <c r="B92" s="437"/>
      <c r="C92" s="240"/>
      <c r="D92" s="240"/>
      <c r="E92" s="240"/>
      <c r="F92" s="240"/>
      <c r="G92" s="241"/>
      <c r="H92" s="2" t="s">
        <v>21</v>
      </c>
      <c r="I92" s="2"/>
      <c r="J92" s="290"/>
      <c r="K92" s="291"/>
      <c r="L92" s="304"/>
      <c r="M92" s="251"/>
      <c r="N92" s="285"/>
      <c r="O92" s="287"/>
      <c r="P92" s="251"/>
      <c r="Q92" s="298"/>
      <c r="R92" s="102"/>
      <c r="S92" s="264"/>
      <c r="T92" s="251"/>
      <c r="U92" s="253"/>
      <c r="V92"/>
      <c r="Z92" s="45"/>
      <c r="AA92" s="45"/>
      <c r="AB92" s="45"/>
      <c r="AC92" s="128"/>
      <c r="AE92" s="466"/>
      <c r="AF92" s="425"/>
      <c r="AG92" s="296"/>
      <c r="AH92" s="282"/>
      <c r="AI92" s="428"/>
      <c r="AJ92" s="191"/>
      <c r="AK92"/>
      <c r="AL92"/>
      <c r="AM92" s="58"/>
      <c r="AN92" s="58"/>
      <c r="AO92" s="59"/>
      <c r="AP92" s="36"/>
      <c r="AQ92" s="37"/>
      <c r="AR92" s="38"/>
      <c r="AS92" s="58"/>
      <c r="AT92" s="58"/>
      <c r="AU92" s="59"/>
      <c r="AV92" s="36"/>
      <c r="AW92" s="37"/>
      <c r="AX92" s="38"/>
      <c r="AY92" s="58"/>
      <c r="AZ92" s="58"/>
      <c r="BA92" s="59"/>
      <c r="BB92" s="36"/>
      <c r="BC92" s="37"/>
      <c r="BD92" s="37"/>
      <c r="BE92" s="58"/>
      <c r="BF92" s="58"/>
      <c r="BG92" s="59"/>
      <c r="BH92" s="36"/>
      <c r="BI92" s="37"/>
      <c r="BJ92" s="38"/>
      <c r="BK92" s="37"/>
      <c r="BL92" s="44"/>
      <c r="BM92" s="37"/>
      <c r="BN92" s="46"/>
      <c r="BO92" s="46"/>
      <c r="BP92" s="47"/>
      <c r="BQ92" s="48"/>
      <c r="BR92" s="48"/>
      <c r="BS92" s="47"/>
      <c r="BT92" s="47"/>
      <c r="BV92" s="49"/>
      <c r="BW92" s="50"/>
      <c r="BX92" s="50"/>
      <c r="BY92" s="50"/>
      <c r="CC92" s="49"/>
      <c r="CD92" s="50"/>
      <c r="CE92" s="50"/>
    </row>
    <row r="93" spans="1:85" ht="12.75" customHeight="1">
      <c r="A93" s="265"/>
      <c r="B93" s="436"/>
      <c r="C93" s="238"/>
      <c r="D93" s="238"/>
      <c r="E93" s="238"/>
      <c r="F93" s="238"/>
      <c r="G93" s="239"/>
      <c r="H93" s="7" t="s">
        <v>20</v>
      </c>
      <c r="I93" s="7"/>
      <c r="J93" s="302"/>
      <c r="K93" s="303"/>
      <c r="L93" s="277" t="str">
        <f>IF($J93&lt;&gt;"",IF($AI93="0-",AS93,IF($AI93="+0",AY93,IF($AI93="+-",BE93,AM93))),"")</f>
        <v/>
      </c>
      <c r="M93" s="250" t="str">
        <f>IF($J93&lt;&gt;"",IF($AI93="0-",AT93,IF($AI93="+0",AZ93,IF($AI93="+-",BF93,AN93))),"")</f>
        <v/>
      </c>
      <c r="N93" s="259" t="str">
        <f>IF($J93&lt;&gt;"",IF($AI93="0-",AU93,IF($AI93="+0",BA93,IF($AI93="+-",BG93,AO93))),"")</f>
        <v/>
      </c>
      <c r="O93" s="286" t="str">
        <f>IF($R94="","",ROUNDDOWN($AG93/12,0))</f>
        <v/>
      </c>
      <c r="P93" s="250" t="str">
        <f>IF($R94="","",ROUNDDOWN(MOD($AG93,12),0))</f>
        <v/>
      </c>
      <c r="Q93" s="297" t="str">
        <f>IF($R94="","", IF( (MOD($AG93,12)-$P93)&gt;=0.5,"半",0))</f>
        <v/>
      </c>
      <c r="R93" s="101" t="s">
        <v>74</v>
      </c>
      <c r="S93" s="263" t="str">
        <f>IF($R94="","",ROUNDDOWN($AG93*($R93/$R94)/12,0))</f>
        <v/>
      </c>
      <c r="T93" s="250" t="str">
        <f>IF($R94="","",ROUNDDOWN(MOD($AG93*($R93/$R94),12),0))</f>
        <v/>
      </c>
      <c r="U93" s="252" t="str">
        <f>IF(R94="","",IF( (MOD($AG93*($R93/$R94),12)-$T93)&gt;=0.5,"半",0) )</f>
        <v/>
      </c>
      <c r="V93"/>
      <c r="Z93" s="45"/>
      <c r="AA93" s="45"/>
      <c r="AB93" s="45"/>
      <c r="AC93" s="128"/>
      <c r="AE93" s="293"/>
      <c r="AF93" s="425"/>
      <c r="AG93" s="296">
        <f>IF(OR($AE93&lt;&gt;$AE95,$AE95=""), SUMIF($AE$13:$AE$188,$AE93,$AH$13:$AH$188),"" )</f>
        <v>0</v>
      </c>
      <c r="AH93" s="282" t="e">
        <f>IF(AF93=2,0,L93*12+M93+COUNTIF(N93:N93,"半")*0.5)</f>
        <v>#VALUE!</v>
      </c>
      <c r="AI93" s="427"/>
      <c r="AJ93" s="289" t="str">
        <f>IF(AI93&lt;&gt;"",VLOOKUP(AI93,$AK$13:$AL$16,2),"")</f>
        <v/>
      </c>
      <c r="AK93"/>
      <c r="AL93"/>
      <c r="AM93" s="39">
        <f>IF(AQ93&gt;=12,DATEDIF(BN93,BQ93,"y")+1,DATEDIF(BN93,BQ93,"y"))</f>
        <v>0</v>
      </c>
      <c r="AN93" s="39">
        <f>IF(AQ93&gt;=12,AQ93-12,AQ93)</f>
        <v>0</v>
      </c>
      <c r="AO93" s="40" t="str">
        <f>IF(AR93&lt;=15,"半",0)</f>
        <v>半</v>
      </c>
      <c r="AP93" s="36">
        <f>DATEDIF(BN93,BQ93,"y")</f>
        <v>0</v>
      </c>
      <c r="AQ93" s="37">
        <f>IF(AR93&gt;=16,DATEDIF(BN93,BQ93,"ym")+1,DATEDIF(BN93,BQ93,"ym"))</f>
        <v>0</v>
      </c>
      <c r="AR93" s="38">
        <f>DATEDIF(BN93,BQ93,"md")</f>
        <v>14</v>
      </c>
      <c r="AS93" s="39" t="e">
        <f>IF(AW93&gt;=12,DATEDIF(BN93,BR93,"y")+1,DATEDIF(BN93,BR93,"y"))</f>
        <v>#NUM!</v>
      </c>
      <c r="AT93" s="39" t="e">
        <f>IF(AW93&gt;=12,AW93-12,AW93)</f>
        <v>#NUM!</v>
      </c>
      <c r="AU93" s="40" t="e">
        <f>IF(AX93&lt;=15,"半",0)</f>
        <v>#NUM!</v>
      </c>
      <c r="AV93" s="36" t="e">
        <f>DATEDIF(BN93,BR93,"y")</f>
        <v>#NUM!</v>
      </c>
      <c r="AW93" s="37" t="e">
        <f>IF(AX93&gt;=16,DATEDIF(BN93,BR93,"ym")+1,DATEDIF(BN93,BR93,"ym"))</f>
        <v>#NUM!</v>
      </c>
      <c r="AX93" s="38" t="e">
        <f>DATEDIF(BN93,BR93,"md")</f>
        <v>#NUM!</v>
      </c>
      <c r="AY93" s="39" t="e">
        <f>IF(BC93&gt;=12,DATEDIF(BO93,BQ93,"y")+1,DATEDIF(BO93,BQ93,"y"))</f>
        <v>#NUM!</v>
      </c>
      <c r="AZ93" s="39" t="e">
        <f>IF(BC93&gt;=12,BC93-12,BC93)</f>
        <v>#NUM!</v>
      </c>
      <c r="BA93" s="40" t="e">
        <f>IF(BD93&lt;=15,"半",0)</f>
        <v>#NUM!</v>
      </c>
      <c r="BB93" s="36" t="e">
        <f>DATEDIF(BO93,BQ93,"y")</f>
        <v>#NUM!</v>
      </c>
      <c r="BC93" s="37" t="e">
        <f>IF(BD93&gt;=16,DATEDIF(BO93,BQ93,"ym")+1,DATEDIF(BO93,BQ93,"ym"))</f>
        <v>#NUM!</v>
      </c>
      <c r="BD93" s="37" t="e">
        <f>DATEDIF(BO93,BQ93,"md")</f>
        <v>#NUM!</v>
      </c>
      <c r="BE93" s="39" t="e">
        <f>IF(BI93&gt;=12,DATEDIF(BO93,BR93,"y")+1,DATEDIF(BO93,BR93,"y"))</f>
        <v>#NUM!</v>
      </c>
      <c r="BF93" s="39" t="e">
        <f>IF(BI93&gt;=12,BI93-12,BI93)</f>
        <v>#NUM!</v>
      </c>
      <c r="BG93" s="40" t="e">
        <f>IF(BJ93&lt;=15,"半",0)</f>
        <v>#NUM!</v>
      </c>
      <c r="BH93" s="36" t="e">
        <f>DATEDIF(BO93,BR93,"y")</f>
        <v>#NUM!</v>
      </c>
      <c r="BI93" s="37" t="e">
        <f>IF(BJ93&gt;=16,DATEDIF(BO93,BR93,"ym")+1,DATEDIF(BO93,BR93,"ym"))</f>
        <v>#NUM!</v>
      </c>
      <c r="BJ93" s="38" t="e">
        <f>DATEDIF(BO93,BR93,"md")</f>
        <v>#NUM!</v>
      </c>
      <c r="BK93" s="37"/>
      <c r="BL93" s="44">
        <f>IF(J94="現在",$AJ$6,J94)</f>
        <v>0</v>
      </c>
      <c r="BM93" s="37">
        <v>16</v>
      </c>
      <c r="BN93" s="46">
        <f>IF(DAY(J93)&lt;=15,J93-DAY(J93)+1,J93-DAY(J93)+16)</f>
        <v>1</v>
      </c>
      <c r="BO93" s="46">
        <f>IF(DAY(BN93)=1,BN93+15,BX93)</f>
        <v>16</v>
      </c>
      <c r="BP93" s="47"/>
      <c r="BQ93" s="115">
        <f>IF(CG93&gt;=16,CE93,IF(J94="現在",$AJ$6-CG93+15,J94-CG93+15))</f>
        <v>15</v>
      </c>
      <c r="BR93" s="48">
        <f>IF(DAY(BQ93)=15,BQ93-DAY(BQ93),BQ93-DAY(BQ93)+15)</f>
        <v>0</v>
      </c>
      <c r="BS93" s="47"/>
      <c r="BT93" s="47"/>
      <c r="BU93" s="45">
        <f>YEAR(J93)</f>
        <v>1900</v>
      </c>
      <c r="BV93" s="49">
        <f>MONTH(J93)+1</f>
        <v>2</v>
      </c>
      <c r="BW93" s="50" t="str">
        <f>CONCATENATE(BU93,"/",BV93,"/",1)</f>
        <v>1900/2/1</v>
      </c>
      <c r="BX93" s="50">
        <f t="shared" si="0"/>
        <v>32</v>
      </c>
      <c r="BY93" s="50">
        <f>BW93-1</f>
        <v>31</v>
      </c>
      <c r="BZ93" s="45">
        <f t="shared" si="1"/>
        <v>31</v>
      </c>
      <c r="CA93" s="45">
        <f>DAY(J93)</f>
        <v>0</v>
      </c>
      <c r="CB93" s="45">
        <f>YEAR(BL93)</f>
        <v>1900</v>
      </c>
      <c r="CC93" s="49">
        <f>IF(MONTH(BL93)=12,MONTH(BL93)-12+1,MONTH(BL93)+1)</f>
        <v>2</v>
      </c>
      <c r="CD93" s="50" t="str">
        <f>IF(CC93=1,CONCATENATE(CB93+1,"/",CC93,"/",1),CONCATENATE(CB93,"/",CC93,"/",1))</f>
        <v>1900/2/1</v>
      </c>
      <c r="CE93" s="50">
        <f t="shared" si="2"/>
        <v>31</v>
      </c>
      <c r="CF93" s="45">
        <f t="shared" si="3"/>
        <v>31</v>
      </c>
      <c r="CG93" s="45">
        <f>DAY(BL93)</f>
        <v>0</v>
      </c>
    </row>
    <row r="94" spans="1:85" ht="12.75" customHeight="1">
      <c r="A94" s="305"/>
      <c r="B94" s="437"/>
      <c r="C94" s="240"/>
      <c r="D94" s="240"/>
      <c r="E94" s="240"/>
      <c r="F94" s="240"/>
      <c r="G94" s="241"/>
      <c r="H94" s="2" t="s">
        <v>21</v>
      </c>
      <c r="I94" s="2"/>
      <c r="J94" s="290"/>
      <c r="K94" s="291"/>
      <c r="L94" s="304"/>
      <c r="M94" s="251"/>
      <c r="N94" s="285"/>
      <c r="O94" s="287"/>
      <c r="P94" s="251"/>
      <c r="Q94" s="298"/>
      <c r="R94" s="102"/>
      <c r="S94" s="264"/>
      <c r="T94" s="251"/>
      <c r="U94" s="253"/>
      <c r="V94"/>
      <c r="W94" s="127"/>
      <c r="X94" s="127"/>
      <c r="Y94" s="127"/>
      <c r="Z94" s="126"/>
      <c r="AA94" s="126"/>
      <c r="AB94" s="127"/>
      <c r="AC94" s="128"/>
      <c r="AE94" s="466"/>
      <c r="AF94" s="425"/>
      <c r="AG94" s="296"/>
      <c r="AH94" s="282"/>
      <c r="AI94" s="428"/>
      <c r="AJ94" s="191"/>
      <c r="AK94"/>
      <c r="AL94"/>
      <c r="AM94" s="58"/>
      <c r="AN94" s="58"/>
      <c r="AO94" s="59"/>
      <c r="AP94" s="36"/>
      <c r="AQ94" s="37"/>
      <c r="AR94" s="38"/>
      <c r="AS94" s="58"/>
      <c r="AT94" s="58"/>
      <c r="AU94" s="59"/>
      <c r="AV94" s="36"/>
      <c r="AW94" s="37"/>
      <c r="AX94" s="38"/>
      <c r="AY94" s="58"/>
      <c r="AZ94" s="58"/>
      <c r="BA94" s="59"/>
      <c r="BB94" s="36"/>
      <c r="BC94" s="37"/>
      <c r="BD94" s="37"/>
      <c r="BE94" s="58"/>
      <c r="BF94" s="58"/>
      <c r="BG94" s="59"/>
      <c r="BH94" s="36"/>
      <c r="BI94" s="37"/>
      <c r="BJ94" s="38"/>
      <c r="BK94" s="37"/>
      <c r="BL94" s="44"/>
      <c r="BM94" s="37"/>
      <c r="BN94" s="46"/>
      <c r="BO94" s="46"/>
      <c r="BP94" s="47"/>
      <c r="BQ94" s="48"/>
      <c r="BR94" s="48"/>
      <c r="BS94" s="47"/>
      <c r="BT94" s="47"/>
      <c r="BV94" s="49"/>
      <c r="BW94" s="50"/>
      <c r="BX94" s="50"/>
      <c r="BY94" s="50"/>
      <c r="CC94" s="49"/>
      <c r="CD94" s="50"/>
      <c r="CE94" s="50"/>
    </row>
    <row r="95" spans="1:85" ht="12.75" customHeight="1">
      <c r="A95" s="265"/>
      <c r="B95" s="436"/>
      <c r="C95" s="238"/>
      <c r="D95" s="238"/>
      <c r="E95" s="238"/>
      <c r="F95" s="238"/>
      <c r="G95" s="239"/>
      <c r="H95" s="7" t="s">
        <v>20</v>
      </c>
      <c r="I95" s="7"/>
      <c r="J95" s="302"/>
      <c r="K95" s="303"/>
      <c r="L95" s="277" t="str">
        <f>IF($J95&lt;&gt;"",IF($AI95="0-",AS95,IF($AI95="+0",AY95,IF($AI95="+-",BE95,AM95))),"")</f>
        <v/>
      </c>
      <c r="M95" s="250" t="str">
        <f>IF($J95&lt;&gt;"",IF($AI95="0-",AT95,IF($AI95="+0",AZ95,IF($AI95="+-",BF95,AN95))),"")</f>
        <v/>
      </c>
      <c r="N95" s="259" t="str">
        <f>IF($J95&lt;&gt;"",IF($AI95="0-",AU95,IF($AI95="+0",BA95,IF($AI95="+-",BG95,AO95))),"")</f>
        <v/>
      </c>
      <c r="O95" s="286" t="str">
        <f>IF($R96="","",ROUNDDOWN($AG95/12,0))</f>
        <v/>
      </c>
      <c r="P95" s="250" t="str">
        <f>IF($R96="","",ROUNDDOWN(MOD($AG95,12),0))</f>
        <v/>
      </c>
      <c r="Q95" s="297" t="str">
        <f>IF($R96="","", IF( (MOD($AG95,12)-$P95)&gt;=0.5,"半",0))</f>
        <v/>
      </c>
      <c r="R95" s="101" t="s">
        <v>74</v>
      </c>
      <c r="S95" s="263" t="str">
        <f>IF($R96="","",ROUNDDOWN($AG95*($R95/$R96)/12,0))</f>
        <v/>
      </c>
      <c r="T95" s="250" t="str">
        <f>IF($R96="","",ROUNDDOWN(MOD($AG95*($R95/$R96),12),0))</f>
        <v/>
      </c>
      <c r="U95" s="252" t="str">
        <f>IF(R96="","",IF( (MOD($AG95*($R95/$R96),12)-$T95)&gt;=0.5,"半",0) )</f>
        <v/>
      </c>
      <c r="V95"/>
      <c r="W95" s="127"/>
      <c r="X95" s="127"/>
      <c r="Y95" s="127"/>
      <c r="Z95" s="126"/>
      <c r="AA95" s="126"/>
      <c r="AB95" s="127"/>
      <c r="AC95" s="128"/>
      <c r="AE95" s="293"/>
      <c r="AF95" s="425"/>
      <c r="AG95" s="296">
        <f>IF(OR($AE95&lt;&gt;$AE97,$AE97=""), SUMIF($AE$13:$AE$188,$AE95,$AH$13:$AH$188),"" )</f>
        <v>0</v>
      </c>
      <c r="AH95" s="282" t="e">
        <f>IF(AF95=2,0,L95*12+M95+COUNTIF(N95:N95,"半")*0.5)</f>
        <v>#VALUE!</v>
      </c>
      <c r="AI95" s="427"/>
      <c r="AJ95" s="289" t="str">
        <f>IF(AI95&lt;&gt;"",VLOOKUP(AI95,$AK$13:$AL$16,2),"")</f>
        <v/>
      </c>
      <c r="AK95"/>
      <c r="AL95"/>
      <c r="AM95" s="39">
        <f>IF(AQ95&gt;=12,DATEDIF(BN95,BQ95,"y")+1,DATEDIF(BN95,BQ95,"y"))</f>
        <v>0</v>
      </c>
      <c r="AN95" s="39">
        <f>IF(AQ95&gt;=12,AQ95-12,AQ95)</f>
        <v>0</v>
      </c>
      <c r="AO95" s="40" t="str">
        <f>IF(AR95&lt;=15,"半",0)</f>
        <v>半</v>
      </c>
      <c r="AP95" s="36">
        <f>DATEDIF(BN95,BQ95,"y")</f>
        <v>0</v>
      </c>
      <c r="AQ95" s="37">
        <f>IF(AR95&gt;=16,DATEDIF(BN95,BQ95,"ym")+1,DATEDIF(BN95,BQ95,"ym"))</f>
        <v>0</v>
      </c>
      <c r="AR95" s="38">
        <f>DATEDIF(BN95,BQ95,"md")</f>
        <v>14</v>
      </c>
      <c r="AS95" s="39" t="e">
        <f>IF(AW95&gt;=12,DATEDIF(BN95,BR95,"y")+1,DATEDIF(BN95,BR95,"y"))</f>
        <v>#NUM!</v>
      </c>
      <c r="AT95" s="39" t="e">
        <f>IF(AW95&gt;=12,AW95-12,AW95)</f>
        <v>#NUM!</v>
      </c>
      <c r="AU95" s="40" t="e">
        <f>IF(AX95&lt;=15,"半",0)</f>
        <v>#NUM!</v>
      </c>
      <c r="AV95" s="36" t="e">
        <f>DATEDIF(BN95,BR95,"y")</f>
        <v>#NUM!</v>
      </c>
      <c r="AW95" s="37" t="e">
        <f>IF(AX95&gt;=16,DATEDIF(BN95,BR95,"ym")+1,DATEDIF(BN95,BR95,"ym"))</f>
        <v>#NUM!</v>
      </c>
      <c r="AX95" s="38" t="e">
        <f>DATEDIF(BN95,BR95,"md")</f>
        <v>#NUM!</v>
      </c>
      <c r="AY95" s="39" t="e">
        <f>IF(BC95&gt;=12,DATEDIF(BO95,BQ95,"y")+1,DATEDIF(BO95,BQ95,"y"))</f>
        <v>#NUM!</v>
      </c>
      <c r="AZ95" s="39" t="e">
        <f>IF(BC95&gt;=12,BC95-12,BC95)</f>
        <v>#NUM!</v>
      </c>
      <c r="BA95" s="40" t="e">
        <f>IF(BD95&lt;=15,"半",0)</f>
        <v>#NUM!</v>
      </c>
      <c r="BB95" s="36" t="e">
        <f>DATEDIF(BO95,BQ95,"y")</f>
        <v>#NUM!</v>
      </c>
      <c r="BC95" s="37" t="e">
        <f>IF(BD95&gt;=16,DATEDIF(BO95,BQ95,"ym")+1,DATEDIF(BO95,BQ95,"ym"))</f>
        <v>#NUM!</v>
      </c>
      <c r="BD95" s="37" t="e">
        <f>DATEDIF(BO95,BQ95,"md")</f>
        <v>#NUM!</v>
      </c>
      <c r="BE95" s="39" t="e">
        <f>IF(BI95&gt;=12,DATEDIF(BO95,BR95,"y")+1,DATEDIF(BO95,BR95,"y"))</f>
        <v>#NUM!</v>
      </c>
      <c r="BF95" s="39" t="e">
        <f>IF(BI95&gt;=12,BI95-12,BI95)</f>
        <v>#NUM!</v>
      </c>
      <c r="BG95" s="40" t="e">
        <f>IF(BJ95&lt;=15,"半",0)</f>
        <v>#NUM!</v>
      </c>
      <c r="BH95" s="36" t="e">
        <f>DATEDIF(BO95,BR95,"y")</f>
        <v>#NUM!</v>
      </c>
      <c r="BI95" s="37" t="e">
        <f>IF(BJ95&gt;=16,DATEDIF(BO95,BR95,"ym")+1,DATEDIF(BO95,BR95,"ym"))</f>
        <v>#NUM!</v>
      </c>
      <c r="BJ95" s="38" t="e">
        <f>DATEDIF(BO95,BR95,"md")</f>
        <v>#NUM!</v>
      </c>
      <c r="BK95" s="37"/>
      <c r="BL95" s="44">
        <f>IF(J96="現在",$AJ$6,J96)</f>
        <v>0</v>
      </c>
      <c r="BM95" s="37">
        <v>17</v>
      </c>
      <c r="BN95" s="46">
        <f>IF(DAY(J95)&lt;=15,J95-DAY(J95)+1,J95-DAY(J95)+16)</f>
        <v>1</v>
      </c>
      <c r="BO95" s="46">
        <f>IF(DAY(BN95)=1,BN95+15,BX95)</f>
        <v>16</v>
      </c>
      <c r="BP95" s="47"/>
      <c r="BQ95" s="115">
        <f>IF(CG95&gt;=16,CE95,IF(J96="現在",$AJ$6-CG95+15,J96-CG95+15))</f>
        <v>15</v>
      </c>
      <c r="BR95" s="48">
        <f>IF(DAY(BQ95)=15,BQ95-DAY(BQ95),BQ95-DAY(BQ95)+15)</f>
        <v>0</v>
      </c>
      <c r="BS95" s="47"/>
      <c r="BT95" s="47"/>
      <c r="BU95" s="45">
        <f>YEAR(J95)</f>
        <v>1900</v>
      </c>
      <c r="BV95" s="49">
        <f>MONTH(J95)+1</f>
        <v>2</v>
      </c>
      <c r="BW95" s="50" t="str">
        <f>CONCATENATE(BU95,"/",BV95,"/",1)</f>
        <v>1900/2/1</v>
      </c>
      <c r="BX95" s="50">
        <f t="shared" si="0"/>
        <v>32</v>
      </c>
      <c r="BY95" s="50">
        <f>BW95-1</f>
        <v>31</v>
      </c>
      <c r="BZ95" s="45">
        <f t="shared" si="1"/>
        <v>31</v>
      </c>
      <c r="CA95" s="45">
        <f>DAY(J95)</f>
        <v>0</v>
      </c>
      <c r="CB95" s="45">
        <f>YEAR(BL95)</f>
        <v>1900</v>
      </c>
      <c r="CC95" s="49">
        <f>IF(MONTH(BL95)=12,MONTH(BL95)-12+1,MONTH(BL95)+1)</f>
        <v>2</v>
      </c>
      <c r="CD95" s="50" t="str">
        <f>IF(CC95=1,CONCATENATE(CB95+1,"/",CC95,"/",1),CONCATENATE(CB95,"/",CC95,"/",1))</f>
        <v>1900/2/1</v>
      </c>
      <c r="CE95" s="50">
        <f t="shared" si="2"/>
        <v>31</v>
      </c>
      <c r="CF95" s="45">
        <f t="shared" si="3"/>
        <v>31</v>
      </c>
      <c r="CG95" s="45">
        <f>DAY(BL95)</f>
        <v>0</v>
      </c>
    </row>
    <row r="96" spans="1:85" ht="12.75" customHeight="1">
      <c r="A96" s="288"/>
      <c r="B96" s="437"/>
      <c r="C96" s="240"/>
      <c r="D96" s="240"/>
      <c r="E96" s="240"/>
      <c r="F96" s="240"/>
      <c r="G96" s="241"/>
      <c r="H96" s="2" t="s">
        <v>21</v>
      </c>
      <c r="I96" s="2"/>
      <c r="J96" s="290"/>
      <c r="K96" s="291"/>
      <c r="L96" s="304"/>
      <c r="M96" s="251"/>
      <c r="N96" s="285"/>
      <c r="O96" s="287"/>
      <c r="P96" s="251"/>
      <c r="Q96" s="298"/>
      <c r="R96" s="102"/>
      <c r="S96" s="264"/>
      <c r="T96" s="251"/>
      <c r="U96" s="253"/>
      <c r="V96"/>
      <c r="W96" s="127"/>
      <c r="X96" s="127"/>
      <c r="Y96" s="127"/>
      <c r="Z96" s="126"/>
      <c r="AA96" s="126"/>
      <c r="AB96" s="127"/>
      <c r="AC96" s="128"/>
      <c r="AE96" s="466"/>
      <c r="AF96" s="425"/>
      <c r="AG96" s="296"/>
      <c r="AH96" s="282"/>
      <c r="AI96" s="428"/>
      <c r="AJ96" s="191"/>
      <c r="AK96"/>
      <c r="AL96"/>
      <c r="AM96" s="58"/>
      <c r="AN96" s="58"/>
      <c r="AO96" s="59"/>
      <c r="AP96" s="36"/>
      <c r="AQ96" s="37"/>
      <c r="AR96" s="38"/>
      <c r="AS96" s="58"/>
      <c r="AT96" s="58"/>
      <c r="AU96" s="59"/>
      <c r="AV96" s="36"/>
      <c r="AW96" s="37"/>
      <c r="AX96" s="38"/>
      <c r="AY96" s="58"/>
      <c r="AZ96" s="58"/>
      <c r="BA96" s="59"/>
      <c r="BB96" s="36"/>
      <c r="BC96" s="37"/>
      <c r="BD96" s="37"/>
      <c r="BE96" s="58"/>
      <c r="BF96" s="58"/>
      <c r="BG96" s="59"/>
      <c r="BH96" s="36"/>
      <c r="BI96" s="37"/>
      <c r="BJ96" s="38"/>
      <c r="BK96" s="37"/>
      <c r="BL96" s="44"/>
      <c r="BM96" s="37"/>
      <c r="BN96" s="46"/>
      <c r="BO96" s="46"/>
      <c r="BP96" s="47"/>
      <c r="BQ96" s="48"/>
      <c r="BR96" s="48"/>
      <c r="BS96" s="47"/>
      <c r="BT96" s="47"/>
      <c r="BV96" s="49"/>
      <c r="BW96" s="50"/>
      <c r="BX96" s="50"/>
      <c r="BY96" s="50"/>
      <c r="CC96" s="49"/>
      <c r="CD96" s="50"/>
      <c r="CE96" s="50"/>
    </row>
    <row r="97" spans="1:85" ht="12.75" customHeight="1">
      <c r="A97" s="305"/>
      <c r="B97" s="480"/>
      <c r="C97" s="481"/>
      <c r="D97" s="481"/>
      <c r="E97" s="481"/>
      <c r="F97" s="481"/>
      <c r="G97" s="482"/>
      <c r="H97" s="3" t="s">
        <v>20</v>
      </c>
      <c r="I97" s="73"/>
      <c r="J97" s="302"/>
      <c r="K97" s="303"/>
      <c r="L97" s="277" t="str">
        <f>IF($J97&lt;&gt;"",IF($AI97="0-",AS97,IF($AI97="+0",AY97,IF($AI97="+-",BE97,AM97))),"")</f>
        <v/>
      </c>
      <c r="M97" s="250" t="str">
        <f>IF($J97&lt;&gt;"",IF($AI97="0-",AT97,IF($AI97="+0",AZ97,IF($AI97="+-",BF97,AN97))),"")</f>
        <v/>
      </c>
      <c r="N97" s="259" t="str">
        <f>IF($J97&lt;&gt;"",IF($AI97="0-",AU97,IF($AI97="+0",BA97,IF($AI97="+-",BG97,AO97))),"")</f>
        <v/>
      </c>
      <c r="O97" s="286" t="str">
        <f>IF($R98="","",ROUNDDOWN($AG97/12,0))</f>
        <v/>
      </c>
      <c r="P97" s="250" t="str">
        <f>IF($R98="","",ROUNDDOWN(MOD($AG97,12),0))</f>
        <v/>
      </c>
      <c r="Q97" s="297" t="str">
        <f>IF($R98="","", IF( (MOD($AG97,12)-$P97)&gt;=0.5,"半",0))</f>
        <v/>
      </c>
      <c r="R97" s="101" t="s">
        <v>74</v>
      </c>
      <c r="S97" s="263" t="str">
        <f>IF($R98="","",ROUNDDOWN($AG97*($R97/$R98)/12,0))</f>
        <v/>
      </c>
      <c r="T97" s="250" t="str">
        <f>IF($R98="","",ROUNDDOWN(MOD($AG97*($R97/$R98),12),0))</f>
        <v/>
      </c>
      <c r="U97" s="252" t="str">
        <f>IF(R98="","",IF( (MOD($AG97*($R97/$R98),12)-$T97)&gt;=0.5,"半",0) )</f>
        <v/>
      </c>
      <c r="V97"/>
      <c r="W97" s="124"/>
      <c r="X97" s="124"/>
      <c r="Y97" s="124"/>
      <c r="Z97" s="4"/>
      <c r="AA97" s="4"/>
      <c r="AB97" s="124"/>
      <c r="AC97" s="125"/>
      <c r="AE97" s="293"/>
      <c r="AF97" s="425"/>
      <c r="AG97" s="296">
        <f>IF(OR($AE97&lt;&gt;$AE99,$AE99=""), SUMIF($AE$13:$AE$188,$AE97,$AH$13:$AH$188),"" )</f>
        <v>0</v>
      </c>
      <c r="AH97" s="282" t="e">
        <f>IF(AF97=2,0,L97*12+M97+COUNTIF(N97:N97,"半")*0.5)</f>
        <v>#VALUE!</v>
      </c>
      <c r="AI97" s="427"/>
      <c r="AJ97" s="289" t="str">
        <f>IF(AI97&lt;&gt;"",VLOOKUP(AI97,$AK$13:$AL$16,2),"")</f>
        <v/>
      </c>
      <c r="AK97"/>
      <c r="AL97"/>
      <c r="AM97" s="39">
        <f>IF(AQ97&gt;=12,DATEDIF(BN97,BQ97,"y")+1,DATEDIF(BN97,BQ97,"y"))</f>
        <v>0</v>
      </c>
      <c r="AN97" s="39">
        <f>IF(AQ97&gt;=12,AQ97-12,AQ97)</f>
        <v>0</v>
      </c>
      <c r="AO97" s="40" t="str">
        <f>IF(AR97&lt;=15,"半",0)</f>
        <v>半</v>
      </c>
      <c r="AP97" s="36">
        <f>DATEDIF(BN97,BQ97,"y")</f>
        <v>0</v>
      </c>
      <c r="AQ97" s="37">
        <f>IF(AR97&gt;=16,DATEDIF(BN97,BQ97,"ym")+1,DATEDIF(BN97,BQ97,"ym"))</f>
        <v>0</v>
      </c>
      <c r="AR97" s="38">
        <f>DATEDIF(BN97,BQ97,"md")</f>
        <v>14</v>
      </c>
      <c r="AS97" s="39" t="e">
        <f>IF(AW97&gt;=12,DATEDIF(BN97,BR97,"y")+1,DATEDIF(BN97,BR97,"y"))</f>
        <v>#NUM!</v>
      </c>
      <c r="AT97" s="39" t="e">
        <f>IF(AW97&gt;=12,AW97-12,AW97)</f>
        <v>#NUM!</v>
      </c>
      <c r="AU97" s="40" t="e">
        <f>IF(AX97&lt;=15,"半",0)</f>
        <v>#NUM!</v>
      </c>
      <c r="AV97" s="36" t="e">
        <f>DATEDIF(BN97,BR97,"y")</f>
        <v>#NUM!</v>
      </c>
      <c r="AW97" s="37" t="e">
        <f>IF(AX97&gt;=16,DATEDIF(BN97,BR97,"ym")+1,DATEDIF(BN97,BR97,"ym"))</f>
        <v>#NUM!</v>
      </c>
      <c r="AX97" s="38" t="e">
        <f>DATEDIF(BN97,BR97,"md")</f>
        <v>#NUM!</v>
      </c>
      <c r="AY97" s="39" t="e">
        <f>IF(BC97&gt;=12,DATEDIF(BO97,BQ97,"y")+1,DATEDIF(BO97,BQ97,"y"))</f>
        <v>#NUM!</v>
      </c>
      <c r="AZ97" s="39" t="e">
        <f>IF(BC97&gt;=12,BC97-12,BC97)</f>
        <v>#NUM!</v>
      </c>
      <c r="BA97" s="40" t="e">
        <f>IF(BD97&lt;=15,"半",0)</f>
        <v>#NUM!</v>
      </c>
      <c r="BB97" s="36" t="e">
        <f>DATEDIF(BO97,BQ97,"y")</f>
        <v>#NUM!</v>
      </c>
      <c r="BC97" s="37" t="e">
        <f>IF(BD97&gt;=16,DATEDIF(BO97,BQ97,"ym")+1,DATEDIF(BO97,BQ97,"ym"))</f>
        <v>#NUM!</v>
      </c>
      <c r="BD97" s="37" t="e">
        <f>DATEDIF(BO97,BQ97,"md")</f>
        <v>#NUM!</v>
      </c>
      <c r="BE97" s="39" t="e">
        <f>IF(BI97&gt;=12,DATEDIF(BO97,BR97,"y")+1,DATEDIF(BO97,BR97,"y"))</f>
        <v>#NUM!</v>
      </c>
      <c r="BF97" s="39" t="e">
        <f>IF(BI97&gt;=12,BI97-12,BI97)</f>
        <v>#NUM!</v>
      </c>
      <c r="BG97" s="40" t="e">
        <f>IF(BJ97&lt;=15,"半",0)</f>
        <v>#NUM!</v>
      </c>
      <c r="BH97" s="36" t="e">
        <f>DATEDIF(BO97,BR97,"y")</f>
        <v>#NUM!</v>
      </c>
      <c r="BI97" s="37" t="e">
        <f>IF(BJ97&gt;=16,DATEDIF(BO97,BR97,"ym")+1,DATEDIF(BO97,BR97,"ym"))</f>
        <v>#NUM!</v>
      </c>
      <c r="BJ97" s="38" t="e">
        <f>DATEDIF(BO97,BR97,"md")</f>
        <v>#NUM!</v>
      </c>
      <c r="BK97" s="37"/>
      <c r="BL97" s="44">
        <f>IF(J98="現在",$AJ$6,J98)</f>
        <v>0</v>
      </c>
      <c r="BM97" s="37">
        <v>9</v>
      </c>
      <c r="BN97" s="46">
        <f>IF(DAY(J97)&lt;=15,J97-DAY(J97)+1,J97-DAY(J97)+16)</f>
        <v>1</v>
      </c>
      <c r="BO97" s="46">
        <f>IF(DAY(BN97)=1,BN97+15,BX97)</f>
        <v>16</v>
      </c>
      <c r="BP97" s="47"/>
      <c r="BQ97" s="115">
        <f>IF(CG97&gt;=16,CE97,IF(J98="現在",$AJ$6-CG97+15,J98-CG97+15))</f>
        <v>15</v>
      </c>
      <c r="BR97" s="48">
        <f>IF(DAY(BQ97)=15,BQ97-DAY(BQ97),BQ97-DAY(BQ97)+15)</f>
        <v>0</v>
      </c>
      <c r="BS97" s="47"/>
      <c r="BT97" s="47"/>
      <c r="BU97" s="45">
        <f>YEAR(J97)</f>
        <v>1900</v>
      </c>
      <c r="BV97" s="49">
        <f>MONTH(J97)+1</f>
        <v>2</v>
      </c>
      <c r="BW97" s="50" t="str">
        <f>CONCATENATE(BU97,"/",BV97,"/",1)</f>
        <v>1900/2/1</v>
      </c>
      <c r="BX97" s="50">
        <f t="shared" si="0"/>
        <v>32</v>
      </c>
      <c r="BY97" s="50">
        <f>BW97-1</f>
        <v>31</v>
      </c>
      <c r="BZ97" s="45">
        <f t="shared" si="1"/>
        <v>31</v>
      </c>
      <c r="CA97" s="45">
        <f>DAY(J97)</f>
        <v>0</v>
      </c>
      <c r="CB97" s="45">
        <f>YEAR(BL97)</f>
        <v>1900</v>
      </c>
      <c r="CC97" s="49">
        <f>IF(MONTH(BL97)=12,MONTH(BL97)-12+1,MONTH(BL97)+1)</f>
        <v>2</v>
      </c>
      <c r="CD97" s="50" t="str">
        <f>IF(CC97=1,CONCATENATE(CB97+1,"/",CC97,"/",1),CONCATENATE(CB97,"/",CC97,"/",1))</f>
        <v>1900/2/1</v>
      </c>
      <c r="CE97" s="50">
        <f t="shared" si="2"/>
        <v>31</v>
      </c>
      <c r="CF97" s="45">
        <f t="shared" si="3"/>
        <v>31</v>
      </c>
      <c r="CG97" s="45">
        <f>DAY(BL97)</f>
        <v>0</v>
      </c>
    </row>
    <row r="98" spans="1:85" ht="12.75" customHeight="1">
      <c r="A98" s="305"/>
      <c r="B98" s="437"/>
      <c r="C98" s="240"/>
      <c r="D98" s="240"/>
      <c r="E98" s="240"/>
      <c r="F98" s="240"/>
      <c r="G98" s="241"/>
      <c r="H98" s="2" t="s">
        <v>21</v>
      </c>
      <c r="I98" s="2"/>
      <c r="J98" s="290"/>
      <c r="K98" s="291"/>
      <c r="L98" s="304"/>
      <c r="M98" s="251"/>
      <c r="N98" s="285"/>
      <c r="O98" s="287"/>
      <c r="P98" s="251"/>
      <c r="Q98" s="298"/>
      <c r="R98" s="102"/>
      <c r="S98" s="264"/>
      <c r="T98" s="251"/>
      <c r="U98" s="253"/>
      <c r="V98"/>
      <c r="W98" s="124"/>
      <c r="X98" s="124"/>
      <c r="Y98" s="124"/>
      <c r="Z98" s="4"/>
      <c r="AA98" s="4"/>
      <c r="AB98" s="124"/>
      <c r="AC98" s="125"/>
      <c r="AE98" s="466"/>
      <c r="AF98" s="425"/>
      <c r="AG98" s="296"/>
      <c r="AH98" s="282"/>
      <c r="AI98" s="428"/>
      <c r="AJ98" s="191"/>
      <c r="AK98"/>
      <c r="AL98"/>
      <c r="AM98" s="58"/>
      <c r="AN98" s="58"/>
      <c r="AO98" s="59"/>
      <c r="AP98" s="36"/>
      <c r="AQ98" s="37"/>
      <c r="AR98" s="38"/>
      <c r="AS98" s="58"/>
      <c r="AT98" s="58"/>
      <c r="AU98" s="59"/>
      <c r="AV98" s="36"/>
      <c r="AW98" s="37"/>
      <c r="AX98" s="38"/>
      <c r="AY98" s="58"/>
      <c r="AZ98" s="58"/>
      <c r="BA98" s="59"/>
      <c r="BB98" s="36"/>
      <c r="BC98" s="37"/>
      <c r="BD98" s="37"/>
      <c r="BE98" s="58"/>
      <c r="BF98" s="58"/>
      <c r="BG98" s="59"/>
      <c r="BH98" s="36"/>
      <c r="BI98" s="37"/>
      <c r="BJ98" s="38"/>
      <c r="BK98" s="37"/>
      <c r="BL98" s="44"/>
      <c r="BM98" s="37"/>
      <c r="BN98" s="46"/>
      <c r="BO98" s="46"/>
      <c r="BP98" s="47"/>
      <c r="BQ98" s="48"/>
      <c r="BR98" s="48"/>
      <c r="BS98" s="47"/>
      <c r="BT98" s="47"/>
      <c r="BV98" s="49"/>
      <c r="BW98" s="50"/>
      <c r="BX98" s="50"/>
      <c r="BY98" s="50"/>
      <c r="CC98" s="49"/>
      <c r="CD98" s="50"/>
      <c r="CE98" s="50"/>
    </row>
    <row r="99" spans="1:85" ht="12.75" customHeight="1">
      <c r="A99" s="265"/>
      <c r="B99" s="467"/>
      <c r="C99" s="468"/>
      <c r="D99" s="468"/>
      <c r="E99" s="468"/>
      <c r="F99" s="468"/>
      <c r="G99" s="469"/>
      <c r="H99" s="1" t="s">
        <v>20</v>
      </c>
      <c r="I99" s="7"/>
      <c r="J99" s="302"/>
      <c r="K99" s="303"/>
      <c r="L99" s="277" t="str">
        <f>IF($J99&lt;&gt;"",IF($AI99="0-",AS99,IF($AI99="+0",AY99,IF($AI99="+-",BE99,AM99))),"")</f>
        <v/>
      </c>
      <c r="M99" s="250" t="str">
        <f>IF($J99&lt;&gt;"",IF($AI99="0-",AT99,IF($AI99="+0",AZ99,IF($AI99="+-",BF99,AN99))),"")</f>
        <v/>
      </c>
      <c r="N99" s="259" t="str">
        <f>IF($J99&lt;&gt;"",IF($AI99="0-",AU99,IF($AI99="+0",BA99,IF($AI99="+-",BG99,AO99))),"")</f>
        <v/>
      </c>
      <c r="O99" s="286" t="str">
        <f>IF($R100="","",ROUNDDOWN($AG99/12,0))</f>
        <v/>
      </c>
      <c r="P99" s="250" t="str">
        <f>IF($R100="","",ROUNDDOWN(MOD($AG99,12),0))</f>
        <v/>
      </c>
      <c r="Q99" s="297" t="str">
        <f>IF($R100="","", IF( (MOD($AG99,12)-$P99)&gt;=0.5,"半",0))</f>
        <v/>
      </c>
      <c r="R99" s="101" t="s">
        <v>74</v>
      </c>
      <c r="S99" s="263" t="str">
        <f>IF($R100="","",ROUNDDOWN($AG99*($R99/$R100)/12,0))</f>
        <v/>
      </c>
      <c r="T99" s="250" t="str">
        <f>IF($R100="","",ROUNDDOWN(MOD($AG99*($R99/$R100),12),0))</f>
        <v/>
      </c>
      <c r="U99" s="252" t="str">
        <f>IF(R100="","",IF( (MOD($AG99*($R99/$R100),12)-$T99)&gt;=0.5,"半",0) )</f>
        <v/>
      </c>
      <c r="V99"/>
      <c r="W99" s="124"/>
      <c r="X99" s="124"/>
      <c r="Y99" s="124"/>
      <c r="Z99" s="4"/>
      <c r="AA99" s="4"/>
      <c r="AB99" s="124"/>
      <c r="AC99" s="125"/>
      <c r="AE99" s="293"/>
      <c r="AF99" s="425"/>
      <c r="AG99" s="296">
        <f>IF(OR($AE99&lt;&gt;$AE101,$AE101=""), SUMIF($AE$13:$AE$188,$AE99,$AH$13:$AH$188),"" )</f>
        <v>0</v>
      </c>
      <c r="AH99" s="282" t="e">
        <f>IF(AF99=2,0,L99*12+M99+COUNTIF(N99:N99,"半")*0.5)</f>
        <v>#VALUE!</v>
      </c>
      <c r="AI99" s="283"/>
      <c r="AJ99" s="289" t="str">
        <f>IF(AI99&lt;&gt;"",VLOOKUP(AI99,$AK$13:$AL$16,2),"")</f>
        <v/>
      </c>
      <c r="AK99"/>
      <c r="AL99"/>
      <c r="AM99" s="39">
        <f>IF(AQ99&gt;=12,DATEDIF(BN99,BQ99,"y")+1,DATEDIF(BN99,BQ99,"y"))</f>
        <v>0</v>
      </c>
      <c r="AN99" s="39">
        <f>IF(AQ99&gt;=12,AQ99-12,AQ99)</f>
        <v>0</v>
      </c>
      <c r="AO99" s="40" t="str">
        <f>IF(AR99&lt;=15,"半",0)</f>
        <v>半</v>
      </c>
      <c r="AP99" s="36">
        <f>DATEDIF(BN99,BQ99,"y")</f>
        <v>0</v>
      </c>
      <c r="AQ99" s="37">
        <f>IF(AR99&gt;=16,DATEDIF(BN99,BQ99,"ym")+1,DATEDIF(BN99,BQ99,"ym"))</f>
        <v>0</v>
      </c>
      <c r="AR99" s="38">
        <f>DATEDIF(BN99,BQ99,"md")</f>
        <v>14</v>
      </c>
      <c r="AS99" s="39" t="e">
        <f>IF(AW99&gt;=12,DATEDIF(BN99,BR99,"y")+1,DATEDIF(BN99,BR99,"y"))</f>
        <v>#NUM!</v>
      </c>
      <c r="AT99" s="39" t="e">
        <f>IF(AW99&gt;=12,AW99-12,AW99)</f>
        <v>#NUM!</v>
      </c>
      <c r="AU99" s="40" t="e">
        <f>IF(AX99&lt;=15,"半",0)</f>
        <v>#NUM!</v>
      </c>
      <c r="AV99" s="36" t="e">
        <f>DATEDIF(BN99,BR99,"y")</f>
        <v>#NUM!</v>
      </c>
      <c r="AW99" s="37" t="e">
        <f>IF(AX99&gt;=16,DATEDIF(BN99,BR99,"ym")+1,DATEDIF(BN99,BR99,"ym"))</f>
        <v>#NUM!</v>
      </c>
      <c r="AX99" s="38" t="e">
        <f>DATEDIF(BN99,BR99,"md")</f>
        <v>#NUM!</v>
      </c>
      <c r="AY99" s="39" t="e">
        <f>IF(BC99&gt;=12,DATEDIF(BO99,BQ99,"y")+1,DATEDIF(BO99,BQ99,"y"))</f>
        <v>#NUM!</v>
      </c>
      <c r="AZ99" s="39" t="e">
        <f>IF(BC99&gt;=12,BC99-12,BC99)</f>
        <v>#NUM!</v>
      </c>
      <c r="BA99" s="40" t="e">
        <f>IF(BD99&lt;=15,"半",0)</f>
        <v>#NUM!</v>
      </c>
      <c r="BB99" s="36" t="e">
        <f>DATEDIF(BO99,BQ99,"y")</f>
        <v>#NUM!</v>
      </c>
      <c r="BC99" s="37" t="e">
        <f>IF(BD99&gt;=16,DATEDIF(BO99,BQ99,"ym")+1,DATEDIF(BO99,BQ99,"ym"))</f>
        <v>#NUM!</v>
      </c>
      <c r="BD99" s="37" t="e">
        <f>DATEDIF(BO99,BQ99,"md")</f>
        <v>#NUM!</v>
      </c>
      <c r="BE99" s="39" t="e">
        <f>IF(BI99&gt;=12,DATEDIF(BO99,BR99,"y")+1,DATEDIF(BO99,BR99,"y"))</f>
        <v>#NUM!</v>
      </c>
      <c r="BF99" s="39" t="e">
        <f>IF(BI99&gt;=12,BI99-12,BI99)</f>
        <v>#NUM!</v>
      </c>
      <c r="BG99" s="40" t="e">
        <f>IF(BJ99&lt;=15,"半",0)</f>
        <v>#NUM!</v>
      </c>
      <c r="BH99" s="36" t="e">
        <f>DATEDIF(BO99,BR99,"y")</f>
        <v>#NUM!</v>
      </c>
      <c r="BI99" s="37" t="e">
        <f>IF(BJ99&gt;=16,DATEDIF(BO99,BR99,"ym")+1,DATEDIF(BO99,BR99,"ym"))</f>
        <v>#NUM!</v>
      </c>
      <c r="BJ99" s="38" t="e">
        <f>DATEDIF(BO99,BR99,"md")</f>
        <v>#NUM!</v>
      </c>
      <c r="BK99" s="37"/>
      <c r="BL99" s="44">
        <f>IF(J100="現在",$AJ$6,J100)</f>
        <v>0</v>
      </c>
      <c r="BM99" s="37">
        <v>10</v>
      </c>
      <c r="BN99" s="46">
        <f>IF(DAY(J99)&lt;=15,J99-DAY(J99)+1,J99-DAY(J99)+16)</f>
        <v>1</v>
      </c>
      <c r="BO99" s="46">
        <f>IF(DAY(BN99)=1,BN99+15,BX99)</f>
        <v>16</v>
      </c>
      <c r="BP99" s="47"/>
      <c r="BQ99" s="115">
        <f>IF(CG99&gt;=16,CE99,IF(J100="現在",$AJ$6-CG99+15,J100-CG99+15))</f>
        <v>15</v>
      </c>
      <c r="BR99" s="48">
        <f>IF(DAY(BQ99)=15,BQ99-DAY(BQ99),BQ99-DAY(BQ99)+15)</f>
        <v>0</v>
      </c>
      <c r="BS99" s="47"/>
      <c r="BT99" s="47"/>
      <c r="BU99" s="45">
        <f>YEAR(J99)</f>
        <v>1900</v>
      </c>
      <c r="BV99" s="49">
        <f>MONTH(J99)+1</f>
        <v>2</v>
      </c>
      <c r="BW99" s="50" t="str">
        <f>CONCATENATE(BU99,"/",BV99,"/",1)</f>
        <v>1900/2/1</v>
      </c>
      <c r="BX99" s="50">
        <f t="shared" si="0"/>
        <v>32</v>
      </c>
      <c r="BY99" s="50">
        <f>BW99-1</f>
        <v>31</v>
      </c>
      <c r="BZ99" s="45">
        <f t="shared" si="1"/>
        <v>31</v>
      </c>
      <c r="CA99" s="45">
        <f>DAY(J99)</f>
        <v>0</v>
      </c>
      <c r="CB99" s="45">
        <f>YEAR(BL99)</f>
        <v>1900</v>
      </c>
      <c r="CC99" s="49">
        <f>IF(MONTH(BL99)=12,MONTH(BL99)-12+1,MONTH(BL99)+1)</f>
        <v>2</v>
      </c>
      <c r="CD99" s="50" t="str">
        <f>IF(CC99=1,CONCATENATE(CB99+1,"/",CC99,"/",1),CONCATENATE(CB99,"/",CC99,"/",1))</f>
        <v>1900/2/1</v>
      </c>
      <c r="CE99" s="50">
        <f t="shared" si="2"/>
        <v>31</v>
      </c>
      <c r="CF99" s="45">
        <f t="shared" si="3"/>
        <v>31</v>
      </c>
      <c r="CG99" s="45">
        <f>DAY(BL99)</f>
        <v>0</v>
      </c>
    </row>
    <row r="100" spans="1:85" ht="12.75" customHeight="1">
      <c r="A100" s="305"/>
      <c r="B100" s="470"/>
      <c r="C100" s="470"/>
      <c r="D100" s="470"/>
      <c r="E100" s="470"/>
      <c r="F100" s="470"/>
      <c r="G100" s="471"/>
      <c r="H100" s="2" t="s">
        <v>21</v>
      </c>
      <c r="I100" s="2"/>
      <c r="J100" s="290"/>
      <c r="K100" s="291"/>
      <c r="L100" s="304"/>
      <c r="M100" s="251"/>
      <c r="N100" s="285"/>
      <c r="O100" s="287"/>
      <c r="P100" s="251"/>
      <c r="Q100" s="298"/>
      <c r="R100" s="102"/>
      <c r="S100" s="264"/>
      <c r="T100" s="251"/>
      <c r="U100" s="253"/>
      <c r="V100"/>
      <c r="W100" s="124"/>
      <c r="X100" s="124"/>
      <c r="Y100" s="124"/>
      <c r="Z100" s="4"/>
      <c r="AA100" s="4"/>
      <c r="AB100" s="124"/>
      <c r="AC100" s="125"/>
      <c r="AE100" s="466"/>
      <c r="AF100" s="425"/>
      <c r="AG100" s="296"/>
      <c r="AH100" s="282"/>
      <c r="AI100" s="284"/>
      <c r="AJ100" s="191"/>
      <c r="AK100"/>
      <c r="AL100"/>
      <c r="AM100" s="58"/>
      <c r="AN100" s="58"/>
      <c r="AO100" s="59"/>
      <c r="AP100" s="36"/>
      <c r="AQ100" s="37"/>
      <c r="AR100" s="38"/>
      <c r="AS100" s="58"/>
      <c r="AT100" s="58"/>
      <c r="AU100" s="59"/>
      <c r="AV100" s="36"/>
      <c r="AW100" s="37"/>
      <c r="AX100" s="38"/>
      <c r="AY100" s="58"/>
      <c r="AZ100" s="58"/>
      <c r="BA100" s="59"/>
      <c r="BB100" s="36"/>
      <c r="BC100" s="37"/>
      <c r="BD100" s="37"/>
      <c r="BE100" s="58"/>
      <c r="BF100" s="58"/>
      <c r="BG100" s="59"/>
      <c r="BH100" s="36"/>
      <c r="BI100" s="37"/>
      <c r="BJ100" s="38"/>
      <c r="BK100" s="37"/>
      <c r="BL100" s="44"/>
      <c r="BM100" s="37"/>
      <c r="BN100" s="46"/>
      <c r="BO100" s="46"/>
      <c r="BP100" s="47"/>
      <c r="BQ100" s="48"/>
      <c r="BR100" s="48"/>
      <c r="BS100" s="47"/>
      <c r="BT100" s="47"/>
      <c r="BV100" s="49"/>
      <c r="BW100" s="50"/>
      <c r="BX100" s="50"/>
      <c r="BY100" s="50"/>
      <c r="CC100" s="49"/>
      <c r="CD100" s="50"/>
      <c r="CE100" s="50"/>
    </row>
    <row r="101" spans="1:85" ht="12.75" customHeight="1">
      <c r="A101" s="265"/>
      <c r="B101" s="436"/>
      <c r="C101" s="238"/>
      <c r="D101" s="238"/>
      <c r="E101" s="238"/>
      <c r="F101" s="238"/>
      <c r="G101" s="239"/>
      <c r="H101" s="7" t="s">
        <v>20</v>
      </c>
      <c r="I101" s="7"/>
      <c r="J101" s="302"/>
      <c r="K101" s="303"/>
      <c r="L101" s="277" t="str">
        <f>IF($J101&lt;&gt;"",IF($AI101="0-",AS101,IF($AI101="+0",AY101,IF($AI101="+-",BE101,AM101))),"")</f>
        <v/>
      </c>
      <c r="M101" s="250" t="str">
        <f>IF($J101&lt;&gt;"",IF($AI101="0-",AT101,IF($AI101="+0",AZ101,IF($AI101="+-",BF101,AN101))),"")</f>
        <v/>
      </c>
      <c r="N101" s="259" t="str">
        <f>IF($J101&lt;&gt;"",IF($AI101="0-",AU101,IF($AI101="+0",BA101,IF($AI101="+-",BG101,AO101))),"")</f>
        <v/>
      </c>
      <c r="O101" s="286" t="str">
        <f>IF($R102="","",ROUNDDOWN($AG101/12,0))</f>
        <v/>
      </c>
      <c r="P101" s="250" t="str">
        <f>IF($R102="","",ROUNDDOWN(MOD($AG101,12),0))</f>
        <v/>
      </c>
      <c r="Q101" s="297" t="str">
        <f>IF($R102="","", IF( (MOD($AG101,12)-$P101)&gt;=0.5,"半",0))</f>
        <v/>
      </c>
      <c r="R101" s="101" t="s">
        <v>74</v>
      </c>
      <c r="S101" s="263" t="str">
        <f>IF($R102="","",ROUNDDOWN($AG101*($R101/$R102)/12,0))</f>
        <v/>
      </c>
      <c r="T101" s="250" t="str">
        <f>IF($R102="","",ROUNDDOWN(MOD($AG101*($R101/$R102),12),0))</f>
        <v/>
      </c>
      <c r="U101" s="252" t="str">
        <f>IF(R102="","",IF( (MOD($AG101*($R101/$R102),12)-$T101)&gt;=0.5,"半",0) )</f>
        <v/>
      </c>
      <c r="V101"/>
      <c r="W101" s="124"/>
      <c r="X101" s="124"/>
      <c r="Y101" s="124"/>
      <c r="Z101" s="4"/>
      <c r="AA101" s="4"/>
      <c r="AB101" s="124"/>
      <c r="AC101" s="125"/>
      <c r="AE101" s="292"/>
      <c r="AF101" s="425"/>
      <c r="AG101" s="296">
        <f>IF(OR($AE101&lt;&gt;$AE103,$AE103=""), SUMIF($AE$13:$AE$188,$AE101,$AH$13:$AH$188),"" )</f>
        <v>0</v>
      </c>
      <c r="AH101" s="282" t="e">
        <f>IF(AF101=2,0,L101*12+M101+COUNTIF(N101:N101,"半")*0.5)</f>
        <v>#VALUE!</v>
      </c>
      <c r="AI101" s="283"/>
      <c r="AJ101" s="289" t="str">
        <f>IF(AI101&lt;&gt;"",VLOOKUP(AI101,$AK$13:$AL$16,2),"")</f>
        <v/>
      </c>
      <c r="AK101"/>
      <c r="AL101"/>
      <c r="AM101" s="39">
        <f>IF(AQ101&gt;=12,DATEDIF(BN101,BQ101,"y")+1,DATEDIF(BN101,BQ101,"y"))</f>
        <v>0</v>
      </c>
      <c r="AN101" s="39">
        <f>IF(AQ101&gt;=12,AQ101-12,AQ101)</f>
        <v>0</v>
      </c>
      <c r="AO101" s="40" t="str">
        <f>IF(AR101&lt;=15,"半",0)</f>
        <v>半</v>
      </c>
      <c r="AP101" s="36">
        <f>DATEDIF(BN101,BQ101,"y")</f>
        <v>0</v>
      </c>
      <c r="AQ101" s="37">
        <f>IF(AR101&gt;=16,DATEDIF(BN101,BQ101,"ym")+1,DATEDIF(BN101,BQ101,"ym"))</f>
        <v>0</v>
      </c>
      <c r="AR101" s="38">
        <f>DATEDIF(BN101,BQ101,"md")</f>
        <v>14</v>
      </c>
      <c r="AS101" s="39" t="e">
        <f>IF(AW101&gt;=12,DATEDIF(BN101,BR101,"y")+1,DATEDIF(BN101,BR101,"y"))</f>
        <v>#NUM!</v>
      </c>
      <c r="AT101" s="39" t="e">
        <f>IF(AW101&gt;=12,AW101-12,AW101)</f>
        <v>#NUM!</v>
      </c>
      <c r="AU101" s="40" t="e">
        <f>IF(AX101&lt;=15,"半",0)</f>
        <v>#NUM!</v>
      </c>
      <c r="AV101" s="36" t="e">
        <f>DATEDIF(BN101,BR101,"y")</f>
        <v>#NUM!</v>
      </c>
      <c r="AW101" s="37" t="e">
        <f>IF(AX101&gt;=16,DATEDIF(BN101,BR101,"ym")+1,DATEDIF(BN101,BR101,"ym"))</f>
        <v>#NUM!</v>
      </c>
      <c r="AX101" s="38" t="e">
        <f>DATEDIF(BN101,BR101,"md")</f>
        <v>#NUM!</v>
      </c>
      <c r="AY101" s="39" t="e">
        <f>IF(BC101&gt;=12,DATEDIF(BO101,BQ101,"y")+1,DATEDIF(BO101,BQ101,"y"))</f>
        <v>#NUM!</v>
      </c>
      <c r="AZ101" s="39" t="e">
        <f>IF(BC101&gt;=12,BC101-12,BC101)</f>
        <v>#NUM!</v>
      </c>
      <c r="BA101" s="40" t="e">
        <f>IF(BD101&lt;=15,"半",0)</f>
        <v>#NUM!</v>
      </c>
      <c r="BB101" s="36" t="e">
        <f>DATEDIF(BO101,BQ101,"y")</f>
        <v>#NUM!</v>
      </c>
      <c r="BC101" s="37" t="e">
        <f>IF(BD101&gt;=16,DATEDIF(BO101,BQ101,"ym")+1,DATEDIF(BO101,BQ101,"ym"))</f>
        <v>#NUM!</v>
      </c>
      <c r="BD101" s="37" t="e">
        <f>DATEDIF(BO101,BQ101,"md")</f>
        <v>#NUM!</v>
      </c>
      <c r="BE101" s="39" t="e">
        <f>IF(BI101&gt;=12,DATEDIF(BO101,BR101,"y")+1,DATEDIF(BO101,BR101,"y"))</f>
        <v>#NUM!</v>
      </c>
      <c r="BF101" s="39" t="e">
        <f>IF(BI101&gt;=12,BI101-12,BI101)</f>
        <v>#NUM!</v>
      </c>
      <c r="BG101" s="40" t="e">
        <f>IF(BJ101&lt;=15,"半",0)</f>
        <v>#NUM!</v>
      </c>
      <c r="BH101" s="36" t="e">
        <f>DATEDIF(BO101,BR101,"y")</f>
        <v>#NUM!</v>
      </c>
      <c r="BI101" s="37" t="e">
        <f>IF(BJ101&gt;=16,DATEDIF(BO101,BR101,"ym")+1,DATEDIF(BO101,BR101,"ym"))</f>
        <v>#NUM!</v>
      </c>
      <c r="BJ101" s="38" t="e">
        <f>DATEDIF(BO101,BR101,"md")</f>
        <v>#NUM!</v>
      </c>
      <c r="BK101" s="37"/>
      <c r="BL101" s="44">
        <f>IF(J102="現在",$AJ$6,J102)</f>
        <v>0</v>
      </c>
      <c r="BM101" s="37">
        <v>11</v>
      </c>
      <c r="BN101" s="46">
        <f>IF(DAY(J101)&lt;=15,J101-DAY(J101)+1,J101-DAY(J101)+16)</f>
        <v>1</v>
      </c>
      <c r="BO101" s="46">
        <f>IF(DAY(BN101)=1,BN101+15,BX101)</f>
        <v>16</v>
      </c>
      <c r="BP101" s="47"/>
      <c r="BQ101" s="115">
        <f>IF(CG101&gt;=16,CE101,IF(J102="現在",$AJ$6-CG101+15,J102-CG101+15))</f>
        <v>15</v>
      </c>
      <c r="BR101" s="48">
        <f>IF(DAY(BQ101)=15,BQ101-DAY(BQ101),BQ101-DAY(BQ101)+15)</f>
        <v>0</v>
      </c>
      <c r="BS101" s="47"/>
      <c r="BT101" s="47"/>
      <c r="BU101" s="45">
        <f>YEAR(J101)</f>
        <v>1900</v>
      </c>
      <c r="BV101" s="49">
        <f>MONTH(J101)+1</f>
        <v>2</v>
      </c>
      <c r="BW101" s="50" t="str">
        <f>CONCATENATE(BU101,"/",BV101,"/",1)</f>
        <v>1900/2/1</v>
      </c>
      <c r="BX101" s="50">
        <f t="shared" si="0"/>
        <v>32</v>
      </c>
      <c r="BY101" s="50">
        <f>BW101-1</f>
        <v>31</v>
      </c>
      <c r="BZ101" s="45">
        <f t="shared" si="1"/>
        <v>31</v>
      </c>
      <c r="CA101" s="45">
        <f>DAY(J101)</f>
        <v>0</v>
      </c>
      <c r="CB101" s="45">
        <f>YEAR(BL101)</f>
        <v>1900</v>
      </c>
      <c r="CC101" s="49">
        <f>IF(MONTH(BL101)=12,MONTH(BL101)-12+1,MONTH(BL101)+1)</f>
        <v>2</v>
      </c>
      <c r="CD101" s="50" t="str">
        <f>IF(CC101=1,CONCATENATE(CB101+1,"/",CC101,"/",1),CONCATENATE(CB101,"/",CC101,"/",1))</f>
        <v>1900/2/1</v>
      </c>
      <c r="CE101" s="50">
        <f t="shared" si="2"/>
        <v>31</v>
      </c>
      <c r="CF101" s="45">
        <f t="shared" si="3"/>
        <v>31</v>
      </c>
      <c r="CG101" s="45">
        <f>DAY(BL101)</f>
        <v>0</v>
      </c>
    </row>
    <row r="102" spans="1:85" ht="12.75" customHeight="1">
      <c r="A102" s="305"/>
      <c r="B102" s="437"/>
      <c r="C102" s="240"/>
      <c r="D102" s="240"/>
      <c r="E102" s="240"/>
      <c r="F102" s="240"/>
      <c r="G102" s="241"/>
      <c r="H102" s="2" t="s">
        <v>21</v>
      </c>
      <c r="I102" s="2"/>
      <c r="J102" s="290"/>
      <c r="K102" s="291"/>
      <c r="L102" s="304"/>
      <c r="M102" s="251"/>
      <c r="N102" s="285"/>
      <c r="O102" s="287"/>
      <c r="P102" s="251"/>
      <c r="Q102" s="298"/>
      <c r="R102" s="102"/>
      <c r="S102" s="264"/>
      <c r="T102" s="251"/>
      <c r="U102" s="253"/>
      <c r="V102"/>
      <c r="W102" s="124"/>
      <c r="X102" s="124"/>
      <c r="Y102" s="124"/>
      <c r="Z102" s="4"/>
      <c r="AA102" s="4"/>
      <c r="AB102" s="124"/>
      <c r="AC102" s="125"/>
      <c r="AE102" s="292"/>
      <c r="AF102" s="425"/>
      <c r="AG102" s="296"/>
      <c r="AH102" s="282"/>
      <c r="AI102" s="284"/>
      <c r="AJ102" s="191"/>
      <c r="AK102"/>
      <c r="AL102"/>
      <c r="AM102" s="58"/>
      <c r="AN102" s="58"/>
      <c r="AO102" s="59"/>
      <c r="AP102" s="36"/>
      <c r="AQ102" s="37"/>
      <c r="AR102" s="38"/>
      <c r="AS102" s="58"/>
      <c r="AT102" s="58"/>
      <c r="AU102" s="59"/>
      <c r="AV102" s="36"/>
      <c r="AW102" s="37"/>
      <c r="AX102" s="38"/>
      <c r="AY102" s="58"/>
      <c r="AZ102" s="58"/>
      <c r="BA102" s="59"/>
      <c r="BB102" s="36"/>
      <c r="BC102" s="37"/>
      <c r="BD102" s="37"/>
      <c r="BE102" s="58"/>
      <c r="BF102" s="58"/>
      <c r="BG102" s="59"/>
      <c r="BH102" s="36"/>
      <c r="BI102" s="37"/>
      <c r="BJ102" s="38"/>
      <c r="BK102" s="37"/>
      <c r="BL102" s="44"/>
      <c r="BM102" s="37"/>
      <c r="BN102" s="46"/>
      <c r="BO102" s="46"/>
      <c r="BP102" s="47"/>
      <c r="BQ102" s="48"/>
      <c r="BR102" s="48"/>
      <c r="BS102" s="47"/>
      <c r="BT102" s="47"/>
      <c r="BV102" s="49"/>
      <c r="BW102" s="50"/>
      <c r="BX102" s="50"/>
      <c r="BY102" s="50"/>
      <c r="CC102" s="49"/>
      <c r="CD102" s="50"/>
      <c r="CE102" s="50"/>
    </row>
    <row r="103" spans="1:85" ht="12.75" customHeight="1">
      <c r="A103" s="265"/>
      <c r="B103" s="436"/>
      <c r="C103" s="238"/>
      <c r="D103" s="238"/>
      <c r="E103" s="238"/>
      <c r="F103" s="238"/>
      <c r="G103" s="239"/>
      <c r="H103" s="7" t="s">
        <v>20</v>
      </c>
      <c r="I103" s="7"/>
      <c r="J103" s="302"/>
      <c r="K103" s="303"/>
      <c r="L103" s="277" t="str">
        <f>IF($J103&lt;&gt;"",IF($AI103="0-",AS103,IF($AI103="+0",AY103,IF($AI103="+-",BE103,AM103))),"")</f>
        <v/>
      </c>
      <c r="M103" s="250" t="str">
        <f>IF($J103&lt;&gt;"",IF($AI103="0-",AT103,IF($AI103="+0",AZ103,IF($AI103="+-",BF103,AN103))),"")</f>
        <v/>
      </c>
      <c r="N103" s="259" t="str">
        <f>IF($J103&lt;&gt;"",IF($AI103="0-",AU103,IF($AI103="+0",BA103,IF($AI103="+-",BG103,AO103))),"")</f>
        <v/>
      </c>
      <c r="O103" s="286" t="str">
        <f>IF($R104="","",ROUNDDOWN($AG103/12,0))</f>
        <v/>
      </c>
      <c r="P103" s="250" t="str">
        <f>IF($R104="","",ROUNDDOWN(MOD($AG103,12),0))</f>
        <v/>
      </c>
      <c r="Q103" s="297" t="str">
        <f>IF($R104="","", IF( (MOD($AG103,12)-$P103)&gt;=0.5,"半",0))</f>
        <v/>
      </c>
      <c r="R103" s="101" t="s">
        <v>74</v>
      </c>
      <c r="S103" s="263" t="str">
        <f>IF($R104="","",ROUNDDOWN($AG103*($R103/$R104)/12,0))</f>
        <v/>
      </c>
      <c r="T103" s="250" t="str">
        <f>IF($R104="","",ROUNDDOWN(MOD($AG103*($R103/$R104),12),0))</f>
        <v/>
      </c>
      <c r="U103" s="252" t="str">
        <f>IF(R104="","",IF( (MOD($AG103*($R103/$R104),12)-$T103)&gt;=0.5,"半",0) )</f>
        <v/>
      </c>
      <c r="V103"/>
      <c r="W103" s="124"/>
      <c r="X103" s="124"/>
      <c r="Y103" s="124"/>
      <c r="Z103" s="4"/>
      <c r="AA103" s="4"/>
      <c r="AB103" s="124"/>
      <c r="AC103" s="125"/>
      <c r="AE103" s="292"/>
      <c r="AF103" s="425"/>
      <c r="AG103" s="296">
        <f>IF(OR($AE103&lt;&gt;$AE105,$AE105=""), SUMIF($AE$13:$AE$188,$AE103,$AH$13:$AH$188),"" )</f>
        <v>0</v>
      </c>
      <c r="AH103" s="282" t="e">
        <f>IF(AF103=2,0,L103*12+M103+COUNTIF(N103:N103,"半")*0.5)</f>
        <v>#VALUE!</v>
      </c>
      <c r="AI103" s="283"/>
      <c r="AJ103" s="289" t="str">
        <f>IF(AI103&lt;&gt;"",VLOOKUP(AI103,$AK$13:$AL$16,2),"")</f>
        <v/>
      </c>
      <c r="AK103"/>
      <c r="AL103"/>
      <c r="AM103" s="39">
        <f>IF(AQ103&gt;=12,DATEDIF(BN103,BQ103,"y")+1,DATEDIF(BN103,BQ103,"y"))</f>
        <v>0</v>
      </c>
      <c r="AN103" s="39">
        <f>IF(AQ103&gt;=12,AQ103-12,AQ103)</f>
        <v>0</v>
      </c>
      <c r="AO103" s="40" t="str">
        <f>IF(AR103&lt;=15,"半",0)</f>
        <v>半</v>
      </c>
      <c r="AP103" s="36">
        <f>DATEDIF(BN103,BQ103,"y")</f>
        <v>0</v>
      </c>
      <c r="AQ103" s="37">
        <f>IF(AR103&gt;=16,DATEDIF(BN103,BQ103,"ym")+1,DATEDIF(BN103,BQ103,"ym"))</f>
        <v>0</v>
      </c>
      <c r="AR103" s="38">
        <f>DATEDIF(BN103,BQ103,"md")</f>
        <v>14</v>
      </c>
      <c r="AS103" s="39" t="e">
        <f>IF(AW103&gt;=12,DATEDIF(BN103,BR103,"y")+1,DATEDIF(BN103,BR103,"y"))</f>
        <v>#NUM!</v>
      </c>
      <c r="AT103" s="39" t="e">
        <f>IF(AW103&gt;=12,AW103-12,AW103)</f>
        <v>#NUM!</v>
      </c>
      <c r="AU103" s="40" t="e">
        <f>IF(AX103&lt;=15,"半",0)</f>
        <v>#NUM!</v>
      </c>
      <c r="AV103" s="36" t="e">
        <f>DATEDIF(BN103,BR103,"y")</f>
        <v>#NUM!</v>
      </c>
      <c r="AW103" s="37" t="e">
        <f>IF(AX103&gt;=16,DATEDIF(BN103,BR103,"ym")+1,DATEDIF(BN103,BR103,"ym"))</f>
        <v>#NUM!</v>
      </c>
      <c r="AX103" s="38" t="e">
        <f>DATEDIF(BN103,BR103,"md")</f>
        <v>#NUM!</v>
      </c>
      <c r="AY103" s="39" t="e">
        <f>IF(BC103&gt;=12,DATEDIF(BO103,BQ103,"y")+1,DATEDIF(BO103,BQ103,"y"))</f>
        <v>#NUM!</v>
      </c>
      <c r="AZ103" s="39" t="e">
        <f>IF(BC103&gt;=12,BC103-12,BC103)</f>
        <v>#NUM!</v>
      </c>
      <c r="BA103" s="40" t="e">
        <f>IF(BD103&lt;=15,"半",0)</f>
        <v>#NUM!</v>
      </c>
      <c r="BB103" s="36" t="e">
        <f>DATEDIF(BO103,BQ103,"y")</f>
        <v>#NUM!</v>
      </c>
      <c r="BC103" s="37" t="e">
        <f>IF(BD103&gt;=16,DATEDIF(BO103,BQ103,"ym")+1,DATEDIF(BO103,BQ103,"ym"))</f>
        <v>#NUM!</v>
      </c>
      <c r="BD103" s="37" t="e">
        <f>DATEDIF(BO103,BQ103,"md")</f>
        <v>#NUM!</v>
      </c>
      <c r="BE103" s="39" t="e">
        <f>IF(BI103&gt;=12,DATEDIF(BO103,BR103,"y")+1,DATEDIF(BO103,BR103,"y"))</f>
        <v>#NUM!</v>
      </c>
      <c r="BF103" s="39" t="e">
        <f>IF(BI103&gt;=12,BI103-12,BI103)</f>
        <v>#NUM!</v>
      </c>
      <c r="BG103" s="40" t="e">
        <f>IF(BJ103&lt;=15,"半",0)</f>
        <v>#NUM!</v>
      </c>
      <c r="BH103" s="36" t="e">
        <f>DATEDIF(BO103,BR103,"y")</f>
        <v>#NUM!</v>
      </c>
      <c r="BI103" s="37" t="e">
        <f>IF(BJ103&gt;=16,DATEDIF(BO103,BR103,"ym")+1,DATEDIF(BO103,BR103,"ym"))</f>
        <v>#NUM!</v>
      </c>
      <c r="BJ103" s="38" t="e">
        <f>DATEDIF(BO103,BR103,"md")</f>
        <v>#NUM!</v>
      </c>
      <c r="BK103" s="37"/>
      <c r="BL103" s="44">
        <f>IF(J104="現在",$AJ$6,J104)</f>
        <v>0</v>
      </c>
      <c r="BM103" s="37">
        <v>12</v>
      </c>
      <c r="BN103" s="46">
        <f>IF(DAY(J103)&lt;=15,J103-DAY(J103)+1,J103-DAY(J103)+16)</f>
        <v>1</v>
      </c>
      <c r="BO103" s="46">
        <f>IF(DAY(BN103)=1,BN103+15,BX103)</f>
        <v>16</v>
      </c>
      <c r="BP103" s="47"/>
      <c r="BQ103" s="115">
        <f>IF(CG103&gt;=16,CE103,IF(J104="現在",$AJ$6-CG103+15,J104-CG103+15))</f>
        <v>15</v>
      </c>
      <c r="BR103" s="48">
        <f>IF(DAY(BQ103)=15,BQ103-DAY(BQ103),BQ103-DAY(BQ103)+15)</f>
        <v>0</v>
      </c>
      <c r="BS103" s="47"/>
      <c r="BT103" s="47"/>
      <c r="BU103" s="45">
        <f>YEAR(J103)</f>
        <v>1900</v>
      </c>
      <c r="BV103" s="49">
        <f>MONTH(J103)+1</f>
        <v>2</v>
      </c>
      <c r="BW103" s="50" t="str">
        <f>CONCATENATE(BU103,"/",BV103,"/",1)</f>
        <v>1900/2/1</v>
      </c>
      <c r="BX103" s="50">
        <f t="shared" si="0"/>
        <v>32</v>
      </c>
      <c r="BY103" s="50">
        <f>BW103-1</f>
        <v>31</v>
      </c>
      <c r="BZ103" s="45">
        <f t="shared" si="1"/>
        <v>31</v>
      </c>
      <c r="CA103" s="45">
        <f>DAY(J103)</f>
        <v>0</v>
      </c>
      <c r="CB103" s="45">
        <f>YEAR(BL103)</f>
        <v>1900</v>
      </c>
      <c r="CC103" s="49">
        <f>IF(MONTH(BL103)=12,MONTH(BL103)-12+1,MONTH(BL103)+1)</f>
        <v>2</v>
      </c>
      <c r="CD103" s="50" t="str">
        <f>IF(CC103=1,CONCATENATE(CB103+1,"/",CC103,"/",1),CONCATENATE(CB103,"/",CC103,"/",1))</f>
        <v>1900/2/1</v>
      </c>
      <c r="CE103" s="50">
        <f t="shared" si="2"/>
        <v>31</v>
      </c>
      <c r="CF103" s="45">
        <f t="shared" si="3"/>
        <v>31</v>
      </c>
      <c r="CG103" s="45">
        <f>DAY(BL103)</f>
        <v>0</v>
      </c>
    </row>
    <row r="104" spans="1:85" ht="12.75" customHeight="1">
      <c r="A104" s="305"/>
      <c r="B104" s="437"/>
      <c r="C104" s="240"/>
      <c r="D104" s="240"/>
      <c r="E104" s="240"/>
      <c r="F104" s="240"/>
      <c r="G104" s="241"/>
      <c r="H104" s="2" t="s">
        <v>21</v>
      </c>
      <c r="I104" s="2"/>
      <c r="J104" s="290"/>
      <c r="K104" s="291"/>
      <c r="L104" s="304"/>
      <c r="M104" s="251"/>
      <c r="N104" s="285"/>
      <c r="O104" s="287"/>
      <c r="P104" s="251"/>
      <c r="Q104" s="298"/>
      <c r="R104" s="102"/>
      <c r="S104" s="264"/>
      <c r="T104" s="251"/>
      <c r="U104" s="253"/>
      <c r="V104"/>
      <c r="W104" s="124"/>
      <c r="X104" s="124"/>
      <c r="Y104" s="124"/>
      <c r="Z104" s="4"/>
      <c r="AA104" s="4"/>
      <c r="AB104" s="124"/>
      <c r="AC104" s="125"/>
      <c r="AE104" s="292"/>
      <c r="AF104" s="425"/>
      <c r="AG104" s="296"/>
      <c r="AH104" s="282"/>
      <c r="AI104" s="284"/>
      <c r="AJ104" s="191"/>
      <c r="AK104"/>
      <c r="AL104"/>
      <c r="AM104" s="58"/>
      <c r="AN104" s="58"/>
      <c r="AO104" s="59"/>
      <c r="AP104" s="36"/>
      <c r="AQ104" s="37"/>
      <c r="AR104" s="38"/>
      <c r="AS104" s="58"/>
      <c r="AT104" s="58"/>
      <c r="AU104" s="59"/>
      <c r="AV104" s="36"/>
      <c r="AW104" s="37"/>
      <c r="AX104" s="38"/>
      <c r="AY104" s="58"/>
      <c r="AZ104" s="58"/>
      <c r="BA104" s="59"/>
      <c r="BB104" s="36"/>
      <c r="BC104" s="37"/>
      <c r="BD104" s="37"/>
      <c r="BE104" s="58"/>
      <c r="BF104" s="58"/>
      <c r="BG104" s="59"/>
      <c r="BH104" s="36"/>
      <c r="BI104" s="37"/>
      <c r="BJ104" s="38"/>
      <c r="BK104" s="37"/>
      <c r="BL104" s="44"/>
      <c r="BM104" s="37"/>
      <c r="BN104" s="46"/>
      <c r="BO104" s="46"/>
      <c r="BP104" s="47"/>
      <c r="BQ104" s="48"/>
      <c r="BR104" s="48"/>
      <c r="BS104" s="47"/>
      <c r="BT104" s="47"/>
      <c r="BV104" s="49"/>
      <c r="BW104" s="50"/>
      <c r="BX104" s="50"/>
      <c r="BY104" s="50"/>
      <c r="CC104" s="49"/>
      <c r="CD104" s="50"/>
      <c r="CE104" s="50"/>
    </row>
    <row r="105" spans="1:85" ht="12.75" customHeight="1">
      <c r="A105" s="265"/>
      <c r="B105" s="436"/>
      <c r="C105" s="238"/>
      <c r="D105" s="238"/>
      <c r="E105" s="238"/>
      <c r="F105" s="238"/>
      <c r="G105" s="239"/>
      <c r="H105" s="7" t="s">
        <v>20</v>
      </c>
      <c r="I105" s="7"/>
      <c r="J105" s="302"/>
      <c r="K105" s="303"/>
      <c r="L105" s="277" t="str">
        <f>IF($J105&lt;&gt;"",IF($AI105="0-",AS105,IF($AI105="+0",AY105,IF($AI105="+-",BE105,AM105))),"")</f>
        <v/>
      </c>
      <c r="M105" s="250" t="str">
        <f>IF($J105&lt;&gt;"",IF($AI105="0-",AT105,IF($AI105="+0",AZ105,IF($AI105="+-",BF105,AN105))),"")</f>
        <v/>
      </c>
      <c r="N105" s="259" t="str">
        <f>IF($J105&lt;&gt;"",IF($AI105="0-",AU105,IF($AI105="+0",BA105,IF($AI105="+-",BG105,AO105))),"")</f>
        <v/>
      </c>
      <c r="O105" s="286" t="str">
        <f>IF($R106="","",ROUNDDOWN($AG105/12,0))</f>
        <v/>
      </c>
      <c r="P105" s="250" t="str">
        <f>IF($R106="","",ROUNDDOWN(MOD($AG105,12),0))</f>
        <v/>
      </c>
      <c r="Q105" s="297" t="str">
        <f>IF($R106="","", IF( (MOD($AG105,12)-$P105)&gt;=0.5,"半",0))</f>
        <v/>
      </c>
      <c r="R105" s="101" t="s">
        <v>74</v>
      </c>
      <c r="S105" s="263" t="str">
        <f>IF($R106="","",ROUNDDOWN($AG105*($R105/$R106)/12,0))</f>
        <v/>
      </c>
      <c r="T105" s="250" t="str">
        <f>IF($R106="","",ROUNDDOWN(MOD($AG105*($R105/$R106),12),0))</f>
        <v/>
      </c>
      <c r="U105" s="252" t="str">
        <f>IF(R106="","",IF( (MOD($AG105*($R105/$R106),12)-$T105)&gt;=0.5,"半",0) )</f>
        <v/>
      </c>
      <c r="V105"/>
      <c r="W105" s="124"/>
      <c r="X105" s="124"/>
      <c r="Y105" s="124"/>
      <c r="Z105" s="4"/>
      <c r="AA105" s="4"/>
      <c r="AB105" s="124"/>
      <c r="AC105" s="125"/>
      <c r="AE105" s="292"/>
      <c r="AF105" s="425"/>
      <c r="AG105" s="296">
        <f>IF(OR($AE105&lt;&gt;$AE107,$AE107=""), SUMIF($AE$13:$AE$188,$AE105,$AH$13:$AH$188),"" )</f>
        <v>0</v>
      </c>
      <c r="AH105" s="282" t="e">
        <f>IF(AF105=2,0,L105*12+M105+COUNTIF(N105:N105,"半")*0.5)</f>
        <v>#VALUE!</v>
      </c>
      <c r="AI105" s="283"/>
      <c r="AJ105" s="289" t="str">
        <f>IF(AI105&lt;&gt;"",VLOOKUP(AI105,$AK$13:$AL$16,2),"")</f>
        <v/>
      </c>
      <c r="AK105"/>
      <c r="AL105"/>
      <c r="AM105" s="39">
        <f>IF(AQ105&gt;=12,DATEDIF(BN105,BQ105,"y")+1,DATEDIF(BN105,BQ105,"y"))</f>
        <v>0</v>
      </c>
      <c r="AN105" s="39">
        <f>IF(AQ105&gt;=12,AQ105-12,AQ105)</f>
        <v>0</v>
      </c>
      <c r="AO105" s="40" t="str">
        <f>IF(AR105&lt;=15,"半",0)</f>
        <v>半</v>
      </c>
      <c r="AP105" s="36">
        <f>DATEDIF(BN105,BQ105,"y")</f>
        <v>0</v>
      </c>
      <c r="AQ105" s="37">
        <f>IF(AR105&gt;=16,DATEDIF(BN105,BQ105,"ym")+1,DATEDIF(BN105,BQ105,"ym"))</f>
        <v>0</v>
      </c>
      <c r="AR105" s="38">
        <f>DATEDIF(BN105,BQ105,"md")</f>
        <v>14</v>
      </c>
      <c r="AS105" s="39" t="e">
        <f>IF(AW105&gt;=12,DATEDIF(BN105,BR105,"y")+1,DATEDIF(BN105,BR105,"y"))</f>
        <v>#NUM!</v>
      </c>
      <c r="AT105" s="39" t="e">
        <f>IF(AW105&gt;=12,AW105-12,AW105)</f>
        <v>#NUM!</v>
      </c>
      <c r="AU105" s="40" t="e">
        <f>IF(AX105&lt;=15,"半",0)</f>
        <v>#NUM!</v>
      </c>
      <c r="AV105" s="36" t="e">
        <f>DATEDIF(BN105,BR105,"y")</f>
        <v>#NUM!</v>
      </c>
      <c r="AW105" s="37" t="e">
        <f>IF(AX105&gt;=16,DATEDIF(BN105,BR105,"ym")+1,DATEDIF(BN105,BR105,"ym"))</f>
        <v>#NUM!</v>
      </c>
      <c r="AX105" s="38" t="e">
        <f>DATEDIF(BN105,BR105,"md")</f>
        <v>#NUM!</v>
      </c>
      <c r="AY105" s="39" t="e">
        <f>IF(BC105&gt;=12,DATEDIF(BO105,BQ105,"y")+1,DATEDIF(BO105,BQ105,"y"))</f>
        <v>#NUM!</v>
      </c>
      <c r="AZ105" s="39" t="e">
        <f>IF(BC105&gt;=12,BC105-12,BC105)</f>
        <v>#NUM!</v>
      </c>
      <c r="BA105" s="40" t="e">
        <f>IF(BD105&lt;=15,"半",0)</f>
        <v>#NUM!</v>
      </c>
      <c r="BB105" s="36" t="e">
        <f>DATEDIF(BO105,BQ105,"y")</f>
        <v>#NUM!</v>
      </c>
      <c r="BC105" s="37" t="e">
        <f>IF(BD105&gt;=16,DATEDIF(BO105,BQ105,"ym")+1,DATEDIF(BO105,BQ105,"ym"))</f>
        <v>#NUM!</v>
      </c>
      <c r="BD105" s="37" t="e">
        <f>DATEDIF(BO105,BQ105,"md")</f>
        <v>#NUM!</v>
      </c>
      <c r="BE105" s="39" t="e">
        <f>IF(BI105&gt;=12,DATEDIF(BO105,BR105,"y")+1,DATEDIF(BO105,BR105,"y"))</f>
        <v>#NUM!</v>
      </c>
      <c r="BF105" s="39" t="e">
        <f>IF(BI105&gt;=12,BI105-12,BI105)</f>
        <v>#NUM!</v>
      </c>
      <c r="BG105" s="40" t="e">
        <f>IF(BJ105&lt;=15,"半",0)</f>
        <v>#NUM!</v>
      </c>
      <c r="BH105" s="36" t="e">
        <f>DATEDIF(BO105,BR105,"y")</f>
        <v>#NUM!</v>
      </c>
      <c r="BI105" s="37" t="e">
        <f>IF(BJ105&gt;=16,DATEDIF(BO105,BR105,"ym")+1,DATEDIF(BO105,BR105,"ym"))</f>
        <v>#NUM!</v>
      </c>
      <c r="BJ105" s="38" t="e">
        <f>DATEDIF(BO105,BR105,"md")</f>
        <v>#NUM!</v>
      </c>
      <c r="BK105" s="37"/>
      <c r="BL105" s="44">
        <f>IF(J106="現在",$AJ$6,J106)</f>
        <v>0</v>
      </c>
      <c r="BM105" s="37">
        <v>13</v>
      </c>
      <c r="BN105" s="46">
        <f>IF(DAY(J105)&lt;=15,J105-DAY(J105)+1,J105-DAY(J105)+16)</f>
        <v>1</v>
      </c>
      <c r="BO105" s="46">
        <f>IF(DAY(BN105)=1,BN105+15,BX105)</f>
        <v>16</v>
      </c>
      <c r="BP105" s="47"/>
      <c r="BQ105" s="115">
        <f>IF(CG105&gt;=16,CE105,IF(J106="現在",$AJ$6-CG105+15,J106-CG105+15))</f>
        <v>15</v>
      </c>
      <c r="BR105" s="48">
        <f>IF(DAY(BQ105)=15,BQ105-DAY(BQ105),BQ105-DAY(BQ105)+15)</f>
        <v>0</v>
      </c>
      <c r="BS105" s="47"/>
      <c r="BT105" s="47"/>
      <c r="BU105" s="45">
        <f>YEAR(J105)</f>
        <v>1900</v>
      </c>
      <c r="BV105" s="49">
        <f>MONTH(J105)+1</f>
        <v>2</v>
      </c>
      <c r="BW105" s="50" t="str">
        <f>CONCATENATE(BU105,"/",BV105,"/",1)</f>
        <v>1900/2/1</v>
      </c>
      <c r="BX105" s="50">
        <f t="shared" si="0"/>
        <v>32</v>
      </c>
      <c r="BY105" s="50">
        <f>BW105-1</f>
        <v>31</v>
      </c>
      <c r="BZ105" s="45">
        <f t="shared" si="1"/>
        <v>31</v>
      </c>
      <c r="CA105" s="45">
        <f>DAY(J105)</f>
        <v>0</v>
      </c>
      <c r="CB105" s="45">
        <f>YEAR(BL105)</f>
        <v>1900</v>
      </c>
      <c r="CC105" s="49">
        <f>IF(MONTH(BL105)=12,MONTH(BL105)-12+1,MONTH(BL105)+1)</f>
        <v>2</v>
      </c>
      <c r="CD105" s="50" t="str">
        <f>IF(CC105=1,CONCATENATE(CB105+1,"/",CC105,"/",1),CONCATENATE(CB105,"/",CC105,"/",1))</f>
        <v>1900/2/1</v>
      </c>
      <c r="CE105" s="50">
        <f t="shared" si="2"/>
        <v>31</v>
      </c>
      <c r="CF105" s="45">
        <f t="shared" si="3"/>
        <v>31</v>
      </c>
      <c r="CG105" s="45">
        <f>DAY(BL105)</f>
        <v>0</v>
      </c>
    </row>
    <row r="106" spans="1:85" ht="12.75" customHeight="1">
      <c r="A106" s="305"/>
      <c r="B106" s="437"/>
      <c r="C106" s="240"/>
      <c r="D106" s="240"/>
      <c r="E106" s="240"/>
      <c r="F106" s="240"/>
      <c r="G106" s="241"/>
      <c r="H106" s="2" t="s">
        <v>21</v>
      </c>
      <c r="I106" s="2"/>
      <c r="J106" s="290"/>
      <c r="K106" s="291"/>
      <c r="L106" s="304"/>
      <c r="M106" s="251"/>
      <c r="N106" s="285"/>
      <c r="O106" s="287"/>
      <c r="P106" s="251"/>
      <c r="Q106" s="298"/>
      <c r="R106" s="102"/>
      <c r="S106" s="264"/>
      <c r="T106" s="251"/>
      <c r="U106" s="253"/>
      <c r="V106"/>
      <c r="W106" s="127"/>
      <c r="X106" s="127"/>
      <c r="Y106" s="127"/>
      <c r="Z106" s="126"/>
      <c r="AA106" s="126"/>
      <c r="AB106" s="127"/>
      <c r="AC106" s="128"/>
      <c r="AE106" s="292"/>
      <c r="AF106" s="425"/>
      <c r="AG106" s="296"/>
      <c r="AH106" s="282"/>
      <c r="AI106" s="284"/>
      <c r="AJ106" s="191"/>
      <c r="AK106"/>
      <c r="AL106"/>
      <c r="AM106" s="58"/>
      <c r="AN106" s="58"/>
      <c r="AO106" s="59"/>
      <c r="AP106" s="36"/>
      <c r="AQ106" s="37"/>
      <c r="AR106" s="38"/>
      <c r="AS106" s="58"/>
      <c r="AT106" s="58"/>
      <c r="AU106" s="59"/>
      <c r="AV106" s="36"/>
      <c r="AW106" s="37"/>
      <c r="AX106" s="38"/>
      <c r="AY106" s="58"/>
      <c r="AZ106" s="58"/>
      <c r="BA106" s="59"/>
      <c r="BB106" s="36"/>
      <c r="BC106" s="37"/>
      <c r="BD106" s="37"/>
      <c r="BE106" s="58"/>
      <c r="BF106" s="58"/>
      <c r="BG106" s="59"/>
      <c r="BH106" s="36"/>
      <c r="BI106" s="37"/>
      <c r="BJ106" s="38"/>
      <c r="BK106" s="37"/>
      <c r="BL106" s="44"/>
      <c r="BM106" s="37"/>
      <c r="BN106" s="46"/>
      <c r="BO106" s="46"/>
      <c r="BP106" s="47"/>
      <c r="BQ106" s="48"/>
      <c r="BR106" s="48"/>
      <c r="BS106" s="47"/>
      <c r="BT106" s="47"/>
      <c r="BV106" s="49"/>
      <c r="BW106" s="50"/>
      <c r="BX106" s="50"/>
      <c r="BY106" s="50"/>
      <c r="CC106" s="49"/>
      <c r="CD106" s="50"/>
      <c r="CE106" s="50"/>
    </row>
    <row r="107" spans="1:85" ht="12.75" customHeight="1">
      <c r="A107" s="265"/>
      <c r="B107" s="436"/>
      <c r="C107" s="238"/>
      <c r="D107" s="238"/>
      <c r="E107" s="238"/>
      <c r="F107" s="238"/>
      <c r="G107" s="239"/>
      <c r="H107" s="7" t="s">
        <v>20</v>
      </c>
      <c r="I107" s="7"/>
      <c r="J107" s="302"/>
      <c r="K107" s="303"/>
      <c r="L107" s="277" t="str">
        <f>IF($J107&lt;&gt;"",IF($AI107="0-",AS107,IF($AI107="+0",AY107,IF($AI107="+-",BE107,AM107))),"")</f>
        <v/>
      </c>
      <c r="M107" s="250" t="str">
        <f>IF($J107&lt;&gt;"",IF($AI107="0-",AT107,IF($AI107="+0",AZ107,IF($AI107="+-",BF107,AN107))),"")</f>
        <v/>
      </c>
      <c r="N107" s="259" t="str">
        <f>IF($J107&lt;&gt;"",IF($AI107="0-",AU107,IF($AI107="+0",BA107,IF($AI107="+-",BG107,AO107))),"")</f>
        <v/>
      </c>
      <c r="O107" s="286" t="str">
        <f>IF($R108="","",ROUNDDOWN($AG107/12,0))</f>
        <v/>
      </c>
      <c r="P107" s="250" t="str">
        <f>IF($R108="","",ROUNDDOWN(MOD($AG107,12),0))</f>
        <v/>
      </c>
      <c r="Q107" s="297" t="str">
        <f>IF($R108="","", IF( (MOD($AG107,12)-$P107)&gt;=0.5,"半",0))</f>
        <v/>
      </c>
      <c r="R107" s="101" t="s">
        <v>74</v>
      </c>
      <c r="S107" s="263" t="str">
        <f>IF($R108="","",ROUNDDOWN($AG107*($R107/$R108)/12,0))</f>
        <v/>
      </c>
      <c r="T107" s="250" t="str">
        <f>IF($R108="","",ROUNDDOWN(MOD($AG107*($R107/$R108),12),0))</f>
        <v/>
      </c>
      <c r="U107" s="252" t="str">
        <f>IF(R108="","",IF( (MOD($AG107*($R107/$R108),12)-$T107)&gt;=0.5,"半",0) )</f>
        <v/>
      </c>
      <c r="V107"/>
      <c r="W107" s="127"/>
      <c r="X107" s="127"/>
      <c r="Y107" s="127"/>
      <c r="Z107" s="126"/>
      <c r="AA107" s="126"/>
      <c r="AB107" s="127"/>
      <c r="AC107" s="128"/>
      <c r="AE107" s="292"/>
      <c r="AF107" s="425"/>
      <c r="AG107" s="296">
        <f>IF(OR($AE107&lt;&gt;$AE109,$AE109=""), SUMIF($AE$13:$AE$188,$AE107,$AH$13:$AH$188),"" )</f>
        <v>0</v>
      </c>
      <c r="AH107" s="282" t="e">
        <f>IF(AF107=2,0,L107*12+M107+COUNTIF(N107:N107,"半")*0.5)</f>
        <v>#VALUE!</v>
      </c>
      <c r="AI107" s="283"/>
      <c r="AJ107" s="289" t="str">
        <f>IF(AI107&lt;&gt;"",VLOOKUP(AI107,$AK$13:$AL$16,2),"")</f>
        <v/>
      </c>
      <c r="AK107"/>
      <c r="AL107"/>
      <c r="AM107" s="39">
        <f>IF(AQ107&gt;=12,DATEDIF(BN107,BQ107,"y")+1,DATEDIF(BN107,BQ107,"y"))</f>
        <v>0</v>
      </c>
      <c r="AN107" s="39">
        <f>IF(AQ107&gt;=12,AQ107-12,AQ107)</f>
        <v>0</v>
      </c>
      <c r="AO107" s="40" t="str">
        <f>IF(AR107&lt;=15,"半",0)</f>
        <v>半</v>
      </c>
      <c r="AP107" s="36">
        <f>DATEDIF(BN107,BQ107,"y")</f>
        <v>0</v>
      </c>
      <c r="AQ107" s="37">
        <f>IF(AR107&gt;=16,DATEDIF(BN107,BQ107,"ym")+1,DATEDIF(BN107,BQ107,"ym"))</f>
        <v>0</v>
      </c>
      <c r="AR107" s="38">
        <f>DATEDIF(BN107,BQ107,"md")</f>
        <v>14</v>
      </c>
      <c r="AS107" s="39" t="e">
        <f>IF(AW107&gt;=12,DATEDIF(BN107,BR107,"y")+1,DATEDIF(BN107,BR107,"y"))</f>
        <v>#NUM!</v>
      </c>
      <c r="AT107" s="39" t="e">
        <f>IF(AW107&gt;=12,AW107-12,AW107)</f>
        <v>#NUM!</v>
      </c>
      <c r="AU107" s="40" t="e">
        <f>IF(AX107&lt;=15,"半",0)</f>
        <v>#NUM!</v>
      </c>
      <c r="AV107" s="36" t="e">
        <f>DATEDIF(BN107,BR107,"y")</f>
        <v>#NUM!</v>
      </c>
      <c r="AW107" s="37" t="e">
        <f>IF(AX107&gt;=16,DATEDIF(BN107,BR107,"ym")+1,DATEDIF(BN107,BR107,"ym"))</f>
        <v>#NUM!</v>
      </c>
      <c r="AX107" s="38" t="e">
        <f>DATEDIF(BN107,BR107,"md")</f>
        <v>#NUM!</v>
      </c>
      <c r="AY107" s="39" t="e">
        <f>IF(BC107&gt;=12,DATEDIF(BO107,BQ107,"y")+1,DATEDIF(BO107,BQ107,"y"))</f>
        <v>#NUM!</v>
      </c>
      <c r="AZ107" s="39" t="e">
        <f>IF(BC107&gt;=12,BC107-12,BC107)</f>
        <v>#NUM!</v>
      </c>
      <c r="BA107" s="40" t="e">
        <f>IF(BD107&lt;=15,"半",0)</f>
        <v>#NUM!</v>
      </c>
      <c r="BB107" s="36" t="e">
        <f>DATEDIF(BO107,BQ107,"y")</f>
        <v>#NUM!</v>
      </c>
      <c r="BC107" s="37" t="e">
        <f>IF(BD107&gt;=16,DATEDIF(BO107,BQ107,"ym")+1,DATEDIF(BO107,BQ107,"ym"))</f>
        <v>#NUM!</v>
      </c>
      <c r="BD107" s="37" t="e">
        <f>DATEDIF(BO107,BQ107,"md")</f>
        <v>#NUM!</v>
      </c>
      <c r="BE107" s="39" t="e">
        <f>IF(BI107&gt;=12,DATEDIF(BO107,BR107,"y")+1,DATEDIF(BO107,BR107,"y"))</f>
        <v>#NUM!</v>
      </c>
      <c r="BF107" s="39" t="e">
        <f>IF(BI107&gt;=12,BI107-12,BI107)</f>
        <v>#NUM!</v>
      </c>
      <c r="BG107" s="40" t="e">
        <f>IF(BJ107&lt;=15,"半",0)</f>
        <v>#NUM!</v>
      </c>
      <c r="BH107" s="36" t="e">
        <f>DATEDIF(BO107,BR107,"y")</f>
        <v>#NUM!</v>
      </c>
      <c r="BI107" s="37" t="e">
        <f>IF(BJ107&gt;=16,DATEDIF(BO107,BR107,"ym")+1,DATEDIF(BO107,BR107,"ym"))</f>
        <v>#NUM!</v>
      </c>
      <c r="BJ107" s="38" t="e">
        <f>DATEDIF(BO107,BR107,"md")</f>
        <v>#NUM!</v>
      </c>
      <c r="BK107" s="37"/>
      <c r="BL107" s="44">
        <f>IF(J108="現在",$AJ$6,J108)</f>
        <v>0</v>
      </c>
      <c r="BM107" s="37">
        <v>14</v>
      </c>
      <c r="BN107" s="46">
        <f>IF(DAY(J107)&lt;=15,J107-DAY(J107)+1,J107-DAY(J107)+16)</f>
        <v>1</v>
      </c>
      <c r="BO107" s="46">
        <f>IF(DAY(BN107)=1,BN107+15,BX107)</f>
        <v>16</v>
      </c>
      <c r="BP107" s="47"/>
      <c r="BQ107" s="115">
        <f>IF(CG107&gt;=16,CE107,IF(J108="現在",$AJ$6-CG107+15,J108-CG107+15))</f>
        <v>15</v>
      </c>
      <c r="BR107" s="48">
        <f>IF(DAY(BQ107)=15,BQ107-DAY(BQ107),BQ107-DAY(BQ107)+15)</f>
        <v>0</v>
      </c>
      <c r="BS107" s="47"/>
      <c r="BT107" s="47"/>
      <c r="BU107" s="45">
        <f>YEAR(J107)</f>
        <v>1900</v>
      </c>
      <c r="BV107" s="49">
        <f>MONTH(J107)+1</f>
        <v>2</v>
      </c>
      <c r="BW107" s="50" t="str">
        <f>CONCATENATE(BU107,"/",BV107,"/",1)</f>
        <v>1900/2/1</v>
      </c>
      <c r="BX107" s="50">
        <f t="shared" si="0"/>
        <v>32</v>
      </c>
      <c r="BY107" s="50">
        <f>BW107-1</f>
        <v>31</v>
      </c>
      <c r="BZ107" s="45">
        <f t="shared" si="1"/>
        <v>31</v>
      </c>
      <c r="CA107" s="45">
        <f>DAY(J107)</f>
        <v>0</v>
      </c>
      <c r="CB107" s="45">
        <f>YEAR(BL107)</f>
        <v>1900</v>
      </c>
      <c r="CC107" s="49">
        <f>IF(MONTH(BL107)=12,MONTH(BL107)-12+1,MONTH(BL107)+1)</f>
        <v>2</v>
      </c>
      <c r="CD107" s="50" t="str">
        <f>IF(CC107=1,CONCATENATE(CB107+1,"/",CC107,"/",1),CONCATENATE(CB107,"/",CC107,"/",1))</f>
        <v>1900/2/1</v>
      </c>
      <c r="CE107" s="50">
        <f t="shared" si="2"/>
        <v>31</v>
      </c>
      <c r="CF107" s="45">
        <f t="shared" si="3"/>
        <v>31</v>
      </c>
      <c r="CG107" s="45">
        <f>DAY(BL107)</f>
        <v>0</v>
      </c>
    </row>
    <row r="108" spans="1:85" ht="12.75" customHeight="1">
      <c r="A108" s="305"/>
      <c r="B108" s="437"/>
      <c r="C108" s="240"/>
      <c r="D108" s="240"/>
      <c r="E108" s="240"/>
      <c r="F108" s="240"/>
      <c r="G108" s="241"/>
      <c r="H108" s="2" t="s">
        <v>21</v>
      </c>
      <c r="I108" s="2"/>
      <c r="J108" s="290"/>
      <c r="K108" s="291"/>
      <c r="L108" s="304"/>
      <c r="M108" s="251"/>
      <c r="N108" s="285"/>
      <c r="O108" s="287"/>
      <c r="P108" s="251"/>
      <c r="Q108" s="298"/>
      <c r="R108" s="102"/>
      <c r="S108" s="264"/>
      <c r="T108" s="251"/>
      <c r="U108" s="253"/>
      <c r="V108"/>
      <c r="W108" s="127"/>
      <c r="X108" s="127"/>
      <c r="Y108" s="127"/>
      <c r="Z108" s="126"/>
      <c r="AA108" s="126"/>
      <c r="AB108" s="127"/>
      <c r="AC108" s="128"/>
      <c r="AE108" s="292"/>
      <c r="AF108" s="425"/>
      <c r="AG108" s="296"/>
      <c r="AH108" s="282"/>
      <c r="AI108" s="284"/>
      <c r="AJ108" s="191"/>
      <c r="AK108"/>
      <c r="AL108"/>
      <c r="AM108" s="58"/>
      <c r="AN108" s="58"/>
      <c r="AO108" s="59"/>
      <c r="AP108" s="36"/>
      <c r="AQ108" s="37"/>
      <c r="AR108" s="38"/>
      <c r="AS108" s="58"/>
      <c r="AT108" s="58"/>
      <c r="AU108" s="59"/>
      <c r="AV108" s="36"/>
      <c r="AW108" s="37"/>
      <c r="AX108" s="38"/>
      <c r="AY108" s="58"/>
      <c r="AZ108" s="58"/>
      <c r="BA108" s="59"/>
      <c r="BB108" s="36"/>
      <c r="BC108" s="37"/>
      <c r="BD108" s="37"/>
      <c r="BE108" s="58"/>
      <c r="BF108" s="58"/>
      <c r="BG108" s="59"/>
      <c r="BH108" s="36"/>
      <c r="BI108" s="37"/>
      <c r="BJ108" s="38"/>
      <c r="BK108" s="37"/>
      <c r="BL108" s="44"/>
      <c r="BM108" s="37"/>
      <c r="BN108" s="46"/>
      <c r="BO108" s="46"/>
      <c r="BP108" s="47"/>
      <c r="BQ108" s="48"/>
      <c r="BR108" s="48"/>
      <c r="BS108" s="47"/>
      <c r="BT108" s="47"/>
      <c r="BV108" s="49"/>
      <c r="BW108" s="50"/>
      <c r="BX108" s="50"/>
      <c r="BY108" s="50"/>
      <c r="CC108" s="49"/>
      <c r="CD108" s="50"/>
      <c r="CE108" s="50"/>
    </row>
    <row r="109" spans="1:85" ht="12.75" customHeight="1">
      <c r="A109" s="265"/>
      <c r="B109" s="436"/>
      <c r="C109" s="238"/>
      <c r="D109" s="238"/>
      <c r="E109" s="238"/>
      <c r="F109" s="238"/>
      <c r="G109" s="239"/>
      <c r="H109" s="7" t="s">
        <v>20</v>
      </c>
      <c r="I109" s="7"/>
      <c r="J109" s="302"/>
      <c r="K109" s="303"/>
      <c r="L109" s="277" t="str">
        <f>IF($J109&lt;&gt;"",IF($AI109="0-",AS109,IF($AI109="+0",AY109,IF($AI109="+-",BE109,AM109))),"")</f>
        <v/>
      </c>
      <c r="M109" s="250" t="str">
        <f>IF($J109&lt;&gt;"",IF($AI109="0-",AT109,IF($AI109="+0",AZ109,IF($AI109="+-",BF109,AN109))),"")</f>
        <v/>
      </c>
      <c r="N109" s="259" t="str">
        <f>IF($J109&lt;&gt;"",IF($AI109="0-",AU109,IF($AI109="+0",BA109,IF($AI109="+-",BG109,AO109))),"")</f>
        <v/>
      </c>
      <c r="O109" s="286" t="str">
        <f>IF($R110="","",ROUNDDOWN($AG109/12,0))</f>
        <v/>
      </c>
      <c r="P109" s="250" t="str">
        <f>IF($R110="","",ROUNDDOWN(MOD($AG109,12),0))</f>
        <v/>
      </c>
      <c r="Q109" s="297" t="str">
        <f>IF($R110="","", IF( (MOD($AG109,12)-$P109)&gt;=0.5,"半",0))</f>
        <v/>
      </c>
      <c r="R109" s="101" t="s">
        <v>74</v>
      </c>
      <c r="S109" s="263" t="str">
        <f>IF($R110="","",ROUNDDOWN($AG109*($R109/$R110)/12,0))</f>
        <v/>
      </c>
      <c r="T109" s="250" t="str">
        <f>IF($R110="","",ROUNDDOWN(MOD($AG109*($R109/$R110),12),0))</f>
        <v/>
      </c>
      <c r="U109" s="252" t="str">
        <f>IF(R110="","",IF( (MOD($AG109*($R109/$R110),12)-$T109)&gt;=0.5,"半",0) )</f>
        <v/>
      </c>
      <c r="V109"/>
      <c r="W109" s="127"/>
      <c r="X109" s="127"/>
      <c r="Y109" s="127"/>
      <c r="Z109" s="126"/>
      <c r="AA109" s="126"/>
      <c r="AB109" s="127"/>
      <c r="AC109" s="128"/>
      <c r="AE109" s="292"/>
      <c r="AF109" s="425"/>
      <c r="AG109" s="296">
        <f>IF(OR($AE109&lt;&gt;$AE111,$AE111=""), SUMIF($AE$13:$AE$188,$AE109,$AH$13:$AH$188),"" )</f>
        <v>0</v>
      </c>
      <c r="AH109" s="282" t="e">
        <f>IF(AF109=2,0,L109*12+M109+COUNTIF(N109:N109,"半")*0.5)</f>
        <v>#VALUE!</v>
      </c>
      <c r="AI109" s="283"/>
      <c r="AJ109" s="289" t="str">
        <f>IF(AI109&lt;&gt;"",VLOOKUP(AI109,$AK$13:$AL$16,2),"")</f>
        <v/>
      </c>
      <c r="AK109"/>
      <c r="AL109"/>
      <c r="AM109" s="39">
        <f>IF(AQ109&gt;=12,DATEDIF(BN109,BQ109,"y")+1,DATEDIF(BN109,BQ109,"y"))</f>
        <v>0</v>
      </c>
      <c r="AN109" s="39">
        <f>IF(AQ109&gt;=12,AQ109-12,AQ109)</f>
        <v>0</v>
      </c>
      <c r="AO109" s="40" t="str">
        <f>IF(AR109&lt;=15,"半",0)</f>
        <v>半</v>
      </c>
      <c r="AP109" s="36">
        <f>DATEDIF(BN109,BQ109,"y")</f>
        <v>0</v>
      </c>
      <c r="AQ109" s="37">
        <f>IF(AR109&gt;=16,DATEDIF(BN109,BQ109,"ym")+1,DATEDIF(BN109,BQ109,"ym"))</f>
        <v>0</v>
      </c>
      <c r="AR109" s="38">
        <f>DATEDIF(BN109,BQ109,"md")</f>
        <v>14</v>
      </c>
      <c r="AS109" s="39" t="e">
        <f>IF(AW109&gt;=12,DATEDIF(BN109,BR109,"y")+1,DATEDIF(BN109,BR109,"y"))</f>
        <v>#NUM!</v>
      </c>
      <c r="AT109" s="39" t="e">
        <f>IF(AW109&gt;=12,AW109-12,AW109)</f>
        <v>#NUM!</v>
      </c>
      <c r="AU109" s="40" t="e">
        <f>IF(AX109&lt;=15,"半",0)</f>
        <v>#NUM!</v>
      </c>
      <c r="AV109" s="36" t="e">
        <f>DATEDIF(BN109,BR109,"y")</f>
        <v>#NUM!</v>
      </c>
      <c r="AW109" s="37" t="e">
        <f>IF(AX109&gt;=16,DATEDIF(BN109,BR109,"ym")+1,DATEDIF(BN109,BR109,"ym"))</f>
        <v>#NUM!</v>
      </c>
      <c r="AX109" s="38" t="e">
        <f>DATEDIF(BN109,BR109,"md")</f>
        <v>#NUM!</v>
      </c>
      <c r="AY109" s="39" t="e">
        <f>IF(BC109&gt;=12,DATEDIF(BO109,BQ109,"y")+1,DATEDIF(BO109,BQ109,"y"))</f>
        <v>#NUM!</v>
      </c>
      <c r="AZ109" s="39" t="e">
        <f>IF(BC109&gt;=12,BC109-12,BC109)</f>
        <v>#NUM!</v>
      </c>
      <c r="BA109" s="40" t="e">
        <f>IF(BD109&lt;=15,"半",0)</f>
        <v>#NUM!</v>
      </c>
      <c r="BB109" s="36" t="e">
        <f>DATEDIF(BO109,BQ109,"y")</f>
        <v>#NUM!</v>
      </c>
      <c r="BC109" s="37" t="e">
        <f>IF(BD109&gt;=16,DATEDIF(BO109,BQ109,"ym")+1,DATEDIF(BO109,BQ109,"ym"))</f>
        <v>#NUM!</v>
      </c>
      <c r="BD109" s="37" t="e">
        <f>DATEDIF(BO109,BQ109,"md")</f>
        <v>#NUM!</v>
      </c>
      <c r="BE109" s="39" t="e">
        <f>IF(BI109&gt;=12,DATEDIF(BO109,BR109,"y")+1,DATEDIF(BO109,BR109,"y"))</f>
        <v>#NUM!</v>
      </c>
      <c r="BF109" s="39" t="e">
        <f>IF(BI109&gt;=12,BI109-12,BI109)</f>
        <v>#NUM!</v>
      </c>
      <c r="BG109" s="40" t="e">
        <f>IF(BJ109&lt;=15,"半",0)</f>
        <v>#NUM!</v>
      </c>
      <c r="BH109" s="36" t="e">
        <f>DATEDIF(BO109,BR109,"y")</f>
        <v>#NUM!</v>
      </c>
      <c r="BI109" s="37" t="e">
        <f>IF(BJ109&gt;=16,DATEDIF(BO109,BR109,"ym")+1,DATEDIF(BO109,BR109,"ym"))</f>
        <v>#NUM!</v>
      </c>
      <c r="BJ109" s="38" t="e">
        <f>DATEDIF(BO109,BR109,"md")</f>
        <v>#NUM!</v>
      </c>
      <c r="BK109" s="37"/>
      <c r="BL109" s="44">
        <f>IF(J110="現在",$AJ$6,J110)</f>
        <v>0</v>
      </c>
      <c r="BM109" s="37">
        <v>15</v>
      </c>
      <c r="BN109" s="46">
        <f>IF(DAY(J109)&lt;=15,J109-DAY(J109)+1,J109-DAY(J109)+16)</f>
        <v>1</v>
      </c>
      <c r="BO109" s="46">
        <f>IF(DAY(BN109)=1,BN109+15,BX109)</f>
        <v>16</v>
      </c>
      <c r="BP109" s="47"/>
      <c r="BQ109" s="115">
        <f>IF(CG109&gt;=16,CE109,IF(J110="現在",$AJ$6-CG109+15,J110-CG109+15))</f>
        <v>15</v>
      </c>
      <c r="BR109" s="48">
        <f>IF(DAY(BQ109)=15,BQ109-DAY(BQ109),BQ109-DAY(BQ109)+15)</f>
        <v>0</v>
      </c>
      <c r="BS109" s="47"/>
      <c r="BT109" s="47"/>
      <c r="BU109" s="45">
        <f>YEAR(J109)</f>
        <v>1900</v>
      </c>
      <c r="BV109" s="49">
        <f>MONTH(J109)+1</f>
        <v>2</v>
      </c>
      <c r="BW109" s="50" t="str">
        <f>CONCATENATE(BU109,"/",BV109,"/",1)</f>
        <v>1900/2/1</v>
      </c>
      <c r="BX109" s="50">
        <f t="shared" si="0"/>
        <v>32</v>
      </c>
      <c r="BY109" s="50">
        <f>BW109-1</f>
        <v>31</v>
      </c>
      <c r="BZ109" s="45">
        <f t="shared" si="1"/>
        <v>31</v>
      </c>
      <c r="CA109" s="45">
        <f>DAY(J109)</f>
        <v>0</v>
      </c>
      <c r="CB109" s="45">
        <f>YEAR(BL109)</f>
        <v>1900</v>
      </c>
      <c r="CC109" s="49">
        <f>IF(MONTH(BL109)=12,MONTH(BL109)-12+1,MONTH(BL109)+1)</f>
        <v>2</v>
      </c>
      <c r="CD109" s="50" t="str">
        <f>IF(CC109=1,CONCATENATE(CB109+1,"/",CC109,"/",1),CONCATENATE(CB109,"/",CC109,"/",1))</f>
        <v>1900/2/1</v>
      </c>
      <c r="CE109" s="50">
        <f t="shared" si="2"/>
        <v>31</v>
      </c>
      <c r="CF109" s="45">
        <f t="shared" si="3"/>
        <v>31</v>
      </c>
      <c r="CG109" s="45">
        <f>DAY(BL109)</f>
        <v>0</v>
      </c>
    </row>
    <row r="110" spans="1:85" ht="12.75" customHeight="1">
      <c r="A110" s="305"/>
      <c r="B110" s="437"/>
      <c r="C110" s="240"/>
      <c r="D110" s="240"/>
      <c r="E110" s="240"/>
      <c r="F110" s="240"/>
      <c r="G110" s="241"/>
      <c r="H110" s="2" t="s">
        <v>21</v>
      </c>
      <c r="I110" s="2"/>
      <c r="J110" s="290"/>
      <c r="K110" s="291"/>
      <c r="L110" s="304"/>
      <c r="M110" s="251"/>
      <c r="N110" s="285"/>
      <c r="O110" s="287"/>
      <c r="P110" s="251"/>
      <c r="Q110" s="298"/>
      <c r="R110" s="102"/>
      <c r="S110" s="264"/>
      <c r="T110" s="251"/>
      <c r="U110" s="253"/>
      <c r="V110"/>
      <c r="W110" s="127"/>
      <c r="X110" s="127"/>
      <c r="Y110" s="127"/>
      <c r="Z110" s="126"/>
      <c r="AA110" s="126"/>
      <c r="AB110" s="127"/>
      <c r="AC110" s="128"/>
      <c r="AE110" s="292"/>
      <c r="AF110" s="425"/>
      <c r="AG110" s="296"/>
      <c r="AH110" s="282"/>
      <c r="AI110" s="284"/>
      <c r="AJ110" s="191"/>
      <c r="AK110"/>
      <c r="AL110"/>
      <c r="AM110" s="58"/>
      <c r="AN110" s="58"/>
      <c r="AO110" s="59"/>
      <c r="AP110" s="36"/>
      <c r="AQ110" s="37"/>
      <c r="AR110" s="38"/>
      <c r="AS110" s="58"/>
      <c r="AT110" s="58"/>
      <c r="AU110" s="59"/>
      <c r="AV110" s="36"/>
      <c r="AW110" s="37"/>
      <c r="AX110" s="38"/>
      <c r="AY110" s="58"/>
      <c r="AZ110" s="58"/>
      <c r="BA110" s="59"/>
      <c r="BB110" s="36"/>
      <c r="BC110" s="37"/>
      <c r="BD110" s="37"/>
      <c r="BE110" s="58"/>
      <c r="BF110" s="58"/>
      <c r="BG110" s="59"/>
      <c r="BH110" s="36"/>
      <c r="BI110" s="37"/>
      <c r="BJ110" s="38"/>
      <c r="BK110" s="37"/>
      <c r="BL110" s="44"/>
      <c r="BM110" s="37"/>
      <c r="BN110" s="46"/>
      <c r="BO110" s="46"/>
      <c r="BP110" s="47"/>
      <c r="BQ110" s="48"/>
      <c r="BR110" s="48"/>
      <c r="BS110" s="47"/>
      <c r="BT110" s="47"/>
      <c r="BV110" s="49"/>
      <c r="BW110" s="50"/>
      <c r="BX110" s="50"/>
      <c r="BY110" s="50"/>
      <c r="CC110" s="49"/>
      <c r="CD110" s="50"/>
      <c r="CE110" s="50"/>
    </row>
    <row r="111" spans="1:85" ht="12.75" customHeight="1">
      <c r="A111" s="265"/>
      <c r="B111" s="436"/>
      <c r="C111" s="238"/>
      <c r="D111" s="238"/>
      <c r="E111" s="238"/>
      <c r="F111" s="238"/>
      <c r="G111" s="239"/>
      <c r="H111" s="7" t="s">
        <v>20</v>
      </c>
      <c r="I111" s="7"/>
      <c r="J111" s="302"/>
      <c r="K111" s="303"/>
      <c r="L111" s="277" t="str">
        <f>IF($J111&lt;&gt;"",IF($AI111="0-",AS111,IF($AI111="+0",AY111,IF($AI111="+-",BE111,AM111))),"")</f>
        <v/>
      </c>
      <c r="M111" s="250" t="str">
        <f>IF($J111&lt;&gt;"",IF($AI111="0-",AT111,IF($AI111="+0",AZ111,IF($AI111="+-",BF111,AN111))),"")</f>
        <v/>
      </c>
      <c r="N111" s="259" t="str">
        <f>IF($J111&lt;&gt;"",IF($AI111="0-",AU111,IF($AI111="+0",BA111,IF($AI111="+-",BG111,AO111))),"")</f>
        <v/>
      </c>
      <c r="O111" s="286" t="str">
        <f>IF($R112="","",ROUNDDOWN($AG111/12,0))</f>
        <v/>
      </c>
      <c r="P111" s="250" t="str">
        <f>IF($R112="","",ROUNDDOWN(MOD($AG111,12),0))</f>
        <v/>
      </c>
      <c r="Q111" s="297" t="str">
        <f>IF($R112="","", IF( (MOD($AG111,12)-$P111)&gt;=0.5,"半",0))</f>
        <v/>
      </c>
      <c r="R111" s="101" t="s">
        <v>74</v>
      </c>
      <c r="S111" s="263" t="str">
        <f>IF($R112="","",ROUNDDOWN($AG111*($R111/$R112)/12,0))</f>
        <v/>
      </c>
      <c r="T111" s="250" t="str">
        <f>IF($R112="","",ROUNDDOWN(MOD($AG111*($R111/$R112),12),0))</f>
        <v/>
      </c>
      <c r="U111" s="252" t="str">
        <f>IF(R112="","",IF( (MOD($AG111*($R111/$R112),12)-$T111)&gt;=0.5,"半",0) )</f>
        <v/>
      </c>
      <c r="V111"/>
      <c r="W111" s="127"/>
      <c r="X111" s="127"/>
      <c r="Y111" s="127"/>
      <c r="Z111" s="126"/>
      <c r="AA111" s="126"/>
      <c r="AB111" s="127"/>
      <c r="AC111" s="128"/>
      <c r="AE111" s="292"/>
      <c r="AF111" s="425"/>
      <c r="AG111" s="296">
        <f>IF(OR($AE111&lt;&gt;$AE113,$AE113=""), SUMIF($AE$13:$AE$188,$AE111,$AH$13:$AH$188),"" )</f>
        <v>0</v>
      </c>
      <c r="AH111" s="282" t="e">
        <f>IF(AF111=2,0,L111*12+M111+COUNTIF(N111:N111,"半")*0.5)</f>
        <v>#VALUE!</v>
      </c>
      <c r="AI111" s="283"/>
      <c r="AJ111" s="289" t="str">
        <f>IF(AI111&lt;&gt;"",VLOOKUP(AI111,$AK$13:$AL$16,2),"")</f>
        <v/>
      </c>
      <c r="AK111"/>
      <c r="AL111"/>
      <c r="AM111" s="39">
        <f>IF(AQ111&gt;=12,DATEDIF(BN111,BQ111,"y")+1,DATEDIF(BN111,BQ111,"y"))</f>
        <v>0</v>
      </c>
      <c r="AN111" s="39">
        <f>IF(AQ111&gt;=12,AQ111-12,AQ111)</f>
        <v>0</v>
      </c>
      <c r="AO111" s="40" t="str">
        <f>IF(AR111&lt;=15,"半",0)</f>
        <v>半</v>
      </c>
      <c r="AP111" s="36">
        <f>DATEDIF(BN111,BQ111,"y")</f>
        <v>0</v>
      </c>
      <c r="AQ111" s="37">
        <f>IF(AR111&gt;=16,DATEDIF(BN111,BQ111,"ym")+1,DATEDIF(BN111,BQ111,"ym"))</f>
        <v>0</v>
      </c>
      <c r="AR111" s="38">
        <f>DATEDIF(BN111,BQ111,"md")</f>
        <v>14</v>
      </c>
      <c r="AS111" s="39" t="e">
        <f>IF(AW111&gt;=12,DATEDIF(BN111,BR111,"y")+1,DATEDIF(BN111,BR111,"y"))</f>
        <v>#NUM!</v>
      </c>
      <c r="AT111" s="39" t="e">
        <f>IF(AW111&gt;=12,AW111-12,AW111)</f>
        <v>#NUM!</v>
      </c>
      <c r="AU111" s="40" t="e">
        <f>IF(AX111&lt;=15,"半",0)</f>
        <v>#NUM!</v>
      </c>
      <c r="AV111" s="36" t="e">
        <f>DATEDIF(BN111,BR111,"y")</f>
        <v>#NUM!</v>
      </c>
      <c r="AW111" s="37" t="e">
        <f>IF(AX111&gt;=16,DATEDIF(BN111,BR111,"ym")+1,DATEDIF(BN111,BR111,"ym"))</f>
        <v>#NUM!</v>
      </c>
      <c r="AX111" s="38" t="e">
        <f>DATEDIF(BN111,BR111,"md")</f>
        <v>#NUM!</v>
      </c>
      <c r="AY111" s="39" t="e">
        <f>IF(BC111&gt;=12,DATEDIF(BO111,BQ111,"y")+1,DATEDIF(BO111,BQ111,"y"))</f>
        <v>#NUM!</v>
      </c>
      <c r="AZ111" s="39" t="e">
        <f>IF(BC111&gt;=12,BC111-12,BC111)</f>
        <v>#NUM!</v>
      </c>
      <c r="BA111" s="40" t="e">
        <f>IF(BD111&lt;=15,"半",0)</f>
        <v>#NUM!</v>
      </c>
      <c r="BB111" s="36" t="e">
        <f>DATEDIF(BO111,BQ111,"y")</f>
        <v>#NUM!</v>
      </c>
      <c r="BC111" s="37" t="e">
        <f>IF(BD111&gt;=16,DATEDIF(BO111,BQ111,"ym")+1,DATEDIF(BO111,BQ111,"ym"))</f>
        <v>#NUM!</v>
      </c>
      <c r="BD111" s="37" t="e">
        <f>DATEDIF(BO111,BQ111,"md")</f>
        <v>#NUM!</v>
      </c>
      <c r="BE111" s="39" t="e">
        <f>IF(BI111&gt;=12,DATEDIF(BO111,BR111,"y")+1,DATEDIF(BO111,BR111,"y"))</f>
        <v>#NUM!</v>
      </c>
      <c r="BF111" s="39" t="e">
        <f>IF(BI111&gt;=12,BI111-12,BI111)</f>
        <v>#NUM!</v>
      </c>
      <c r="BG111" s="40" t="e">
        <f>IF(BJ111&lt;=15,"半",0)</f>
        <v>#NUM!</v>
      </c>
      <c r="BH111" s="36" t="e">
        <f>DATEDIF(BO111,BR111,"y")</f>
        <v>#NUM!</v>
      </c>
      <c r="BI111" s="37" t="e">
        <f>IF(BJ111&gt;=16,DATEDIF(BO111,BR111,"ym")+1,DATEDIF(BO111,BR111,"ym"))</f>
        <v>#NUM!</v>
      </c>
      <c r="BJ111" s="38" t="e">
        <f>DATEDIF(BO111,BR111,"md")</f>
        <v>#NUM!</v>
      </c>
      <c r="BK111" s="37"/>
      <c r="BL111" s="44">
        <f>IF(J112="現在",$AJ$6,J112)</f>
        <v>0</v>
      </c>
      <c r="BM111" s="37">
        <v>16</v>
      </c>
      <c r="BN111" s="46">
        <f>IF(DAY(J111)&lt;=15,J111-DAY(J111)+1,J111-DAY(J111)+16)</f>
        <v>1</v>
      </c>
      <c r="BO111" s="46">
        <f>IF(DAY(BN111)=1,BN111+15,BX111)</f>
        <v>16</v>
      </c>
      <c r="BP111" s="47"/>
      <c r="BQ111" s="115">
        <f>IF(CG111&gt;=16,CE111,IF(J112="現在",$AJ$6-CG111+15,J112-CG111+15))</f>
        <v>15</v>
      </c>
      <c r="BR111" s="48">
        <f>IF(DAY(BQ111)=15,BQ111-DAY(BQ111),BQ111-DAY(BQ111)+15)</f>
        <v>0</v>
      </c>
      <c r="BS111" s="47"/>
      <c r="BT111" s="47"/>
      <c r="BU111" s="45">
        <f>YEAR(J111)</f>
        <v>1900</v>
      </c>
      <c r="BV111" s="49">
        <f>MONTH(J111)+1</f>
        <v>2</v>
      </c>
      <c r="BW111" s="50" t="str">
        <f>CONCATENATE(BU111,"/",BV111,"/",1)</f>
        <v>1900/2/1</v>
      </c>
      <c r="BX111" s="50">
        <f t="shared" si="0"/>
        <v>32</v>
      </c>
      <c r="BY111" s="50">
        <f>BW111-1</f>
        <v>31</v>
      </c>
      <c r="BZ111" s="45">
        <f t="shared" si="1"/>
        <v>31</v>
      </c>
      <c r="CA111" s="45">
        <f>DAY(J111)</f>
        <v>0</v>
      </c>
      <c r="CB111" s="45">
        <f>YEAR(BL111)</f>
        <v>1900</v>
      </c>
      <c r="CC111" s="49">
        <f>IF(MONTH(BL111)=12,MONTH(BL111)-12+1,MONTH(BL111)+1)</f>
        <v>2</v>
      </c>
      <c r="CD111" s="50" t="str">
        <f>IF(CC111=1,CONCATENATE(CB111+1,"/",CC111,"/",1),CONCATENATE(CB111,"/",CC111,"/",1))</f>
        <v>1900/2/1</v>
      </c>
      <c r="CE111" s="50">
        <f t="shared" si="2"/>
        <v>31</v>
      </c>
      <c r="CF111" s="45">
        <f t="shared" si="3"/>
        <v>31</v>
      </c>
      <c r="CG111" s="45">
        <f>DAY(BL111)</f>
        <v>0</v>
      </c>
    </row>
    <row r="112" spans="1:85" ht="12.75" customHeight="1">
      <c r="A112" s="305"/>
      <c r="B112" s="437"/>
      <c r="C112" s="240"/>
      <c r="D112" s="240"/>
      <c r="E112" s="240"/>
      <c r="F112" s="240"/>
      <c r="G112" s="241"/>
      <c r="H112" s="2" t="s">
        <v>21</v>
      </c>
      <c r="I112" s="2"/>
      <c r="J112" s="290"/>
      <c r="K112" s="291"/>
      <c r="L112" s="304"/>
      <c r="M112" s="251"/>
      <c r="N112" s="285"/>
      <c r="O112" s="287"/>
      <c r="P112" s="251"/>
      <c r="Q112" s="298"/>
      <c r="R112" s="102"/>
      <c r="S112" s="264"/>
      <c r="T112" s="251"/>
      <c r="U112" s="253"/>
      <c r="V112"/>
      <c r="W112" s="127"/>
      <c r="X112" s="127"/>
      <c r="Y112" s="127"/>
      <c r="Z112" s="126"/>
      <c r="AA112" s="126"/>
      <c r="AB112" s="127"/>
      <c r="AC112" s="128"/>
      <c r="AE112" s="292"/>
      <c r="AF112" s="425"/>
      <c r="AG112" s="296"/>
      <c r="AH112" s="282"/>
      <c r="AI112" s="284"/>
      <c r="AJ112" s="191"/>
      <c r="AK112"/>
      <c r="AL112"/>
      <c r="AM112" s="58"/>
      <c r="AN112" s="58"/>
      <c r="AO112" s="59"/>
      <c r="AP112" s="36"/>
      <c r="AQ112" s="37"/>
      <c r="AR112" s="38"/>
      <c r="AS112" s="58"/>
      <c r="AT112" s="58"/>
      <c r="AU112" s="59"/>
      <c r="AV112" s="36"/>
      <c r="AW112" s="37"/>
      <c r="AX112" s="38"/>
      <c r="AY112" s="58"/>
      <c r="AZ112" s="58"/>
      <c r="BA112" s="59"/>
      <c r="BB112" s="36"/>
      <c r="BC112" s="37"/>
      <c r="BD112" s="37"/>
      <c r="BE112" s="58"/>
      <c r="BF112" s="58"/>
      <c r="BG112" s="59"/>
      <c r="BH112" s="36"/>
      <c r="BI112" s="37"/>
      <c r="BJ112" s="38"/>
      <c r="BK112" s="37"/>
      <c r="BL112" s="44"/>
      <c r="BM112" s="37"/>
      <c r="BN112" s="46"/>
      <c r="BO112" s="46"/>
      <c r="BP112" s="47"/>
      <c r="BQ112" s="48"/>
      <c r="BR112" s="48"/>
      <c r="BS112" s="47"/>
      <c r="BT112" s="47"/>
      <c r="BV112" s="49"/>
      <c r="BW112" s="50"/>
      <c r="BX112" s="50"/>
      <c r="BY112" s="50"/>
      <c r="CC112" s="49"/>
      <c r="CD112" s="50"/>
      <c r="CE112" s="50"/>
    </row>
    <row r="113" spans="1:86" ht="12.75" customHeight="1">
      <c r="A113" s="265"/>
      <c r="B113" s="436"/>
      <c r="C113" s="238"/>
      <c r="D113" s="238"/>
      <c r="E113" s="238"/>
      <c r="F113" s="238"/>
      <c r="G113" s="239"/>
      <c r="H113" s="7" t="s">
        <v>20</v>
      </c>
      <c r="I113" s="7"/>
      <c r="J113" s="302"/>
      <c r="K113" s="303"/>
      <c r="L113" s="277" t="str">
        <f>IF($J113&lt;&gt;"",IF($AI113="0-",AS113,IF($AI113="+0",AY113,IF($AI113="+-",BE113,AM113))),"")</f>
        <v/>
      </c>
      <c r="M113" s="250" t="str">
        <f>IF($J113&lt;&gt;"",IF($AI113="0-",AT113,IF($AI113="+0",AZ113,IF($AI113="+-",BF113,AN113))),"")</f>
        <v/>
      </c>
      <c r="N113" s="259" t="str">
        <f>IF($J113&lt;&gt;"",IF($AI113="0-",AU113,IF($AI113="+0",BA113,IF($AI113="+-",BG113,AO113))),"")</f>
        <v/>
      </c>
      <c r="O113" s="286" t="str">
        <f>IF($R114="","",ROUNDDOWN($AG113/12,0))</f>
        <v/>
      </c>
      <c r="P113" s="250" t="str">
        <f>IF($R114="","",ROUNDDOWN(MOD($AG113,12),0))</f>
        <v/>
      </c>
      <c r="Q113" s="297" t="str">
        <f>IF($R114="","", IF( (MOD($AG113,12)-$P113)&gt;=0.5,"半",0))</f>
        <v/>
      </c>
      <c r="R113" s="101" t="s">
        <v>74</v>
      </c>
      <c r="S113" s="263" t="str">
        <f>IF($R114="","",ROUNDDOWN($AG113*($R113/$R114)/12,0))</f>
        <v/>
      </c>
      <c r="T113" s="250" t="str">
        <f>IF($R114="","",ROUNDDOWN(MOD($AG113*($R113/$R114),12),0))</f>
        <v/>
      </c>
      <c r="U113" s="252" t="str">
        <f>IF(R114="","",IF( (MOD($AG113*($R113/$R114),12)-$T113)&gt;=0.5,"半",0) )</f>
        <v/>
      </c>
      <c r="V113"/>
      <c r="W113" s="127"/>
      <c r="X113" s="127"/>
      <c r="Y113" s="127"/>
      <c r="Z113" s="126"/>
      <c r="AA113" s="126"/>
      <c r="AB113" s="127"/>
      <c r="AC113" s="128"/>
      <c r="AD113" s="472" t="s">
        <v>76</v>
      </c>
      <c r="AE113" s="292"/>
      <c r="AF113" s="425"/>
      <c r="AG113" s="296">
        <f>IF(OR($AE113&lt;&gt;$AE115,$AE115=""), SUMIF($AE$13:$AE$188,$AE113,$AH$13:$AH$188),"" )</f>
        <v>0</v>
      </c>
      <c r="AH113" s="282" t="e">
        <f>IF(AF113=2,0,L113*12+M113+COUNTIF(N113:N113,"半")*0.5)</f>
        <v>#VALUE!</v>
      </c>
      <c r="AI113" s="283"/>
      <c r="AJ113" s="289" t="str">
        <f>IF(AI113&lt;&gt;"",VLOOKUP(AI113,$AK$13:$AL$16,2),"")</f>
        <v/>
      </c>
      <c r="AK113"/>
      <c r="AL113"/>
      <c r="AM113" s="39">
        <f>IF(AQ113&gt;=12,DATEDIF(BN113,BQ113,"y")+1,DATEDIF(BN113,BQ113,"y"))</f>
        <v>0</v>
      </c>
      <c r="AN113" s="39">
        <f>IF(AQ113&gt;=12,AQ113-12,AQ113)</f>
        <v>0</v>
      </c>
      <c r="AO113" s="40" t="str">
        <f>IF(AR113&lt;=15,"半",0)</f>
        <v>半</v>
      </c>
      <c r="AP113" s="36">
        <f>DATEDIF(BN113,BQ113,"y")</f>
        <v>0</v>
      </c>
      <c r="AQ113" s="37">
        <f>IF(AR113&gt;=16,DATEDIF(BN113,BQ113,"ym")+1,DATEDIF(BN113,BQ113,"ym"))</f>
        <v>0</v>
      </c>
      <c r="AR113" s="38">
        <f>DATEDIF(BN113,BQ113,"md")</f>
        <v>14</v>
      </c>
      <c r="AS113" s="39" t="e">
        <f>IF(AW113&gt;=12,DATEDIF(BN113,BR113,"y")+1,DATEDIF(BN113,BR113,"y"))</f>
        <v>#NUM!</v>
      </c>
      <c r="AT113" s="39" t="e">
        <f>IF(AW113&gt;=12,AW113-12,AW113)</f>
        <v>#NUM!</v>
      </c>
      <c r="AU113" s="40" t="e">
        <f>IF(AX113&lt;=15,"半",0)</f>
        <v>#NUM!</v>
      </c>
      <c r="AV113" s="36" t="e">
        <f>DATEDIF(BN113,BR113,"y")</f>
        <v>#NUM!</v>
      </c>
      <c r="AW113" s="37" t="e">
        <f>IF(AX113&gt;=16,DATEDIF(BN113,BR113,"ym")+1,DATEDIF(BN113,BR113,"ym"))</f>
        <v>#NUM!</v>
      </c>
      <c r="AX113" s="38" t="e">
        <f>DATEDIF(BN113,BR113,"md")</f>
        <v>#NUM!</v>
      </c>
      <c r="AY113" s="39" t="e">
        <f>IF(BC113&gt;=12,DATEDIF(BO113,BQ113,"y")+1,DATEDIF(BO113,BQ113,"y"))</f>
        <v>#NUM!</v>
      </c>
      <c r="AZ113" s="39" t="e">
        <f>IF(BC113&gt;=12,BC113-12,BC113)</f>
        <v>#NUM!</v>
      </c>
      <c r="BA113" s="40" t="e">
        <f>IF(BD113&lt;=15,"半",0)</f>
        <v>#NUM!</v>
      </c>
      <c r="BB113" s="36" t="e">
        <f>DATEDIF(BO113,BQ113,"y")</f>
        <v>#NUM!</v>
      </c>
      <c r="BC113" s="37" t="e">
        <f>IF(BD113&gt;=16,DATEDIF(BO113,BQ113,"ym")+1,DATEDIF(BO113,BQ113,"ym"))</f>
        <v>#NUM!</v>
      </c>
      <c r="BD113" s="37" t="e">
        <f>DATEDIF(BO113,BQ113,"md")</f>
        <v>#NUM!</v>
      </c>
      <c r="BE113" s="39" t="e">
        <f>IF(BI113&gt;=12,DATEDIF(BO113,BR113,"y")+1,DATEDIF(BO113,BR113,"y"))</f>
        <v>#NUM!</v>
      </c>
      <c r="BF113" s="39" t="e">
        <f>IF(BI113&gt;=12,BI113-12,BI113)</f>
        <v>#NUM!</v>
      </c>
      <c r="BG113" s="40" t="e">
        <f>IF(BJ113&lt;=15,"半",0)</f>
        <v>#NUM!</v>
      </c>
      <c r="BH113" s="36" t="e">
        <f>DATEDIF(BO113,BR113,"y")</f>
        <v>#NUM!</v>
      </c>
      <c r="BI113" s="37" t="e">
        <f>IF(BJ113&gt;=16,DATEDIF(BO113,BR113,"ym")+1,DATEDIF(BO113,BR113,"ym"))</f>
        <v>#NUM!</v>
      </c>
      <c r="BJ113" s="38" t="e">
        <f>DATEDIF(BO113,BR113,"md")</f>
        <v>#NUM!</v>
      </c>
      <c r="BK113" s="37"/>
      <c r="BL113" s="44">
        <f>IF(J114="現在",$AJ$6,J114)</f>
        <v>0</v>
      </c>
      <c r="BM113" s="37">
        <v>17</v>
      </c>
      <c r="BN113" s="46">
        <f>IF(DAY(J113)&lt;=15,J113-DAY(J113)+1,J113-DAY(J113)+16)</f>
        <v>1</v>
      </c>
      <c r="BO113" s="46">
        <f>IF(DAY(BN113)=1,BN113+15,BX113)</f>
        <v>16</v>
      </c>
      <c r="BP113" s="47"/>
      <c r="BQ113" s="115">
        <f>IF(CG113&gt;=16,CE113,IF(J114="現在",$AJ$6-CG113+15,J114-CG113+15))</f>
        <v>15</v>
      </c>
      <c r="BR113" s="48">
        <f>IF(DAY(BQ113)=15,BQ113-DAY(BQ113),BQ113-DAY(BQ113)+15)</f>
        <v>0</v>
      </c>
      <c r="BS113" s="47"/>
      <c r="BT113" s="47"/>
      <c r="BU113" s="45">
        <f>YEAR(J113)</f>
        <v>1900</v>
      </c>
      <c r="BV113" s="49">
        <f>MONTH(J113)+1</f>
        <v>2</v>
      </c>
      <c r="BW113" s="50" t="str">
        <f>CONCATENATE(BU113,"/",BV113,"/",1)</f>
        <v>1900/2/1</v>
      </c>
      <c r="BX113" s="50">
        <f t="shared" si="0"/>
        <v>32</v>
      </c>
      <c r="BY113" s="50">
        <f>BW113-1</f>
        <v>31</v>
      </c>
      <c r="BZ113" s="45">
        <f t="shared" si="1"/>
        <v>31</v>
      </c>
      <c r="CA113" s="45">
        <f>DAY(J113)</f>
        <v>0</v>
      </c>
      <c r="CB113" s="45">
        <f>YEAR(BL113)</f>
        <v>1900</v>
      </c>
      <c r="CC113" s="49">
        <f>IF(MONTH(BL113)=12,MONTH(BL113)-12+1,MONTH(BL113)+1)</f>
        <v>2</v>
      </c>
      <c r="CD113" s="50" t="str">
        <f>IF(CC113=1,CONCATENATE(CB113+1,"/",CC113,"/",1),CONCATENATE(CB113,"/",CC113,"/",1))</f>
        <v>1900/2/1</v>
      </c>
      <c r="CE113" s="50">
        <f t="shared" si="2"/>
        <v>31</v>
      </c>
      <c r="CF113" s="45">
        <f t="shared" si="3"/>
        <v>31</v>
      </c>
      <c r="CG113" s="45">
        <f>DAY(BL113)</f>
        <v>0</v>
      </c>
    </row>
    <row r="114" spans="1:86" ht="12.75" customHeight="1">
      <c r="A114" s="288"/>
      <c r="B114" s="437"/>
      <c r="C114" s="240"/>
      <c r="D114" s="240"/>
      <c r="E114" s="240"/>
      <c r="F114" s="240"/>
      <c r="G114" s="241"/>
      <c r="H114" s="2" t="s">
        <v>21</v>
      </c>
      <c r="I114" s="2"/>
      <c r="J114" s="290"/>
      <c r="K114" s="291"/>
      <c r="L114" s="304"/>
      <c r="M114" s="251"/>
      <c r="N114" s="285"/>
      <c r="O114" s="287"/>
      <c r="P114" s="251"/>
      <c r="Q114" s="298"/>
      <c r="R114" s="102"/>
      <c r="S114" s="264"/>
      <c r="T114" s="251"/>
      <c r="U114" s="253"/>
      <c r="V114"/>
      <c r="W114" s="127"/>
      <c r="X114" s="127"/>
      <c r="Y114" s="127"/>
      <c r="Z114" s="126"/>
      <c r="AA114" s="126"/>
      <c r="AB114" s="127"/>
      <c r="AC114" s="128"/>
      <c r="AD114" s="473"/>
      <c r="AE114" s="292"/>
      <c r="AF114" s="425"/>
      <c r="AG114" s="296"/>
      <c r="AH114" s="282"/>
      <c r="AI114" s="284"/>
      <c r="AJ114" s="191"/>
      <c r="AK114"/>
      <c r="AL114"/>
      <c r="AM114" s="58"/>
      <c r="AN114" s="58"/>
      <c r="AO114" s="59"/>
      <c r="AP114" s="36"/>
      <c r="AQ114" s="37"/>
      <c r="AR114" s="38"/>
      <c r="AS114" s="58"/>
      <c r="AT114" s="58"/>
      <c r="AU114" s="59"/>
      <c r="AV114" s="36"/>
      <c r="AW114" s="37"/>
      <c r="AX114" s="38"/>
      <c r="AY114" s="58"/>
      <c r="AZ114" s="58"/>
      <c r="BA114" s="59"/>
      <c r="BB114" s="36"/>
      <c r="BC114" s="37"/>
      <c r="BD114" s="37"/>
      <c r="BE114" s="58"/>
      <c r="BF114" s="58"/>
      <c r="BG114" s="59"/>
      <c r="BH114" s="36"/>
      <c r="BI114" s="37"/>
      <c r="BJ114" s="38"/>
      <c r="BK114" s="37"/>
      <c r="BL114" s="44"/>
      <c r="BM114" s="37"/>
      <c r="BN114" s="46"/>
      <c r="BO114" s="46"/>
      <c r="BP114" s="47"/>
      <c r="BQ114" s="48"/>
      <c r="BR114" s="48"/>
      <c r="BS114" s="47"/>
      <c r="BT114" s="47"/>
      <c r="BV114" s="49"/>
      <c r="BW114" s="50"/>
      <c r="BX114" s="50"/>
      <c r="BY114" s="50"/>
      <c r="CC114" s="49"/>
      <c r="CD114" s="50"/>
      <c r="CE114" s="50"/>
    </row>
    <row r="115" spans="1:86" ht="12.75" customHeight="1">
      <c r="A115" s="305"/>
      <c r="B115" s="488"/>
      <c r="C115" s="481"/>
      <c r="D115" s="481"/>
      <c r="E115" s="481"/>
      <c r="F115" s="481"/>
      <c r="G115" s="482"/>
      <c r="H115" s="73" t="s">
        <v>20</v>
      </c>
      <c r="I115" s="73"/>
      <c r="J115" s="302"/>
      <c r="K115" s="303"/>
      <c r="L115" s="277" t="str">
        <f>IF($J115&lt;&gt;"",IF($AI115="0-",AS115,IF($AI115="+0",AY115,IF($AI115="+-",BE115,AM115))),"")</f>
        <v/>
      </c>
      <c r="M115" s="250" t="str">
        <f>IF($J115&lt;&gt;"",IF($AI115="0-",AT115,IF($AI115="+0",AZ115,IF($AI115="+-",BF115,AN115))),"")</f>
        <v/>
      </c>
      <c r="N115" s="259" t="str">
        <f>IF($J115&lt;&gt;"",IF($AI115="0-",AU115,IF($AI115="+0",BA115,IF($AI115="+-",BG115,AO115))),"")</f>
        <v/>
      </c>
      <c r="O115" s="286" t="str">
        <f>IF($R116="","",ROUNDDOWN($AG115/12,0))</f>
        <v/>
      </c>
      <c r="P115" s="250" t="str">
        <f>IF($R116="","",ROUNDDOWN(MOD($AG115,12),0))</f>
        <v/>
      </c>
      <c r="Q115" s="297" t="str">
        <f>IF($R116="","", IF( (MOD($AG115,12)-$P115)&gt;=0.5,"半",0))</f>
        <v/>
      </c>
      <c r="R115" s="101" t="s">
        <v>74</v>
      </c>
      <c r="S115" s="263" t="str">
        <f>IF($R116="","",ROUNDDOWN($AG115*($R115/$R116)/12,0))</f>
        <v/>
      </c>
      <c r="T115" s="250" t="str">
        <f>IF($R116="","",ROUNDDOWN(MOD($AG115*($R115/$R116),12),0))</f>
        <v/>
      </c>
      <c r="U115" s="252" t="str">
        <f>IF(R116="","",IF( (MOD($AG115*($R115/$R116),12)-$T115)&gt;=0.5,"半",0) )</f>
        <v/>
      </c>
      <c r="V115"/>
      <c r="W115" s="124"/>
      <c r="X115" s="124"/>
      <c r="Y115" s="124"/>
      <c r="Z115" s="4"/>
      <c r="AA115" s="4"/>
      <c r="AB115" s="124"/>
      <c r="AC115" s="125"/>
      <c r="AD115" s="473"/>
      <c r="AE115" s="292"/>
      <c r="AF115" s="425"/>
      <c r="AG115" s="296">
        <f>IF(OR($AE115&lt;&gt;$AE117,$AE117=""), SUMIF($AE$13:$AE$188,$AE115,$AH$13:$AH$188),"" )</f>
        <v>0</v>
      </c>
      <c r="AH115" s="282" t="e">
        <f>IF(AF115=2,0,L115*12+M115+COUNTIF(N115:N115,"半")*0.5)</f>
        <v>#VALUE!</v>
      </c>
      <c r="AI115" s="283"/>
      <c r="AJ115" s="289" t="str">
        <f>IF(AI115&lt;&gt;"",VLOOKUP(AI115,$AK$13:$AL$16,2),"")</f>
        <v/>
      </c>
      <c r="AK115"/>
      <c r="AL115"/>
      <c r="AM115" s="39">
        <f>IF(AQ115&gt;=12,DATEDIF(BN115,BQ115,"y")+1,DATEDIF(BN115,BQ115,"y"))</f>
        <v>0</v>
      </c>
      <c r="AN115" s="39">
        <f>IF(AQ115&gt;=12,AQ115-12,AQ115)</f>
        <v>0</v>
      </c>
      <c r="AO115" s="40" t="str">
        <f>IF(AR115&lt;=15,"半",0)</f>
        <v>半</v>
      </c>
      <c r="AP115" s="36">
        <f>DATEDIF(BN115,BQ115,"y")</f>
        <v>0</v>
      </c>
      <c r="AQ115" s="37">
        <f>IF(AR115&gt;=16,DATEDIF(BN115,BQ115,"ym")+1,DATEDIF(BN115,BQ115,"ym"))</f>
        <v>0</v>
      </c>
      <c r="AR115" s="38">
        <f>DATEDIF(BN115,BQ115,"md")</f>
        <v>14</v>
      </c>
      <c r="AS115" s="39" t="e">
        <f>IF(AW115&gt;=12,DATEDIF(BN115,BR115,"y")+1,DATEDIF(BN115,BR115,"y"))</f>
        <v>#NUM!</v>
      </c>
      <c r="AT115" s="39" t="e">
        <f>IF(AW115&gt;=12,AW115-12,AW115)</f>
        <v>#NUM!</v>
      </c>
      <c r="AU115" s="40" t="e">
        <f>IF(AX115&lt;=15,"半",0)</f>
        <v>#NUM!</v>
      </c>
      <c r="AV115" s="36" t="e">
        <f>DATEDIF(BN115,BR115,"y")</f>
        <v>#NUM!</v>
      </c>
      <c r="AW115" s="37" t="e">
        <f>IF(AX115&gt;=16,DATEDIF(BN115,BR115,"ym")+1,DATEDIF(BN115,BR115,"ym"))</f>
        <v>#NUM!</v>
      </c>
      <c r="AX115" s="38" t="e">
        <f>DATEDIF(BN115,BR115,"md")</f>
        <v>#NUM!</v>
      </c>
      <c r="AY115" s="39" t="e">
        <f>IF(BC115&gt;=12,DATEDIF(BO115,BQ115,"y")+1,DATEDIF(BO115,BQ115,"y"))</f>
        <v>#NUM!</v>
      </c>
      <c r="AZ115" s="39" t="e">
        <f>IF(BC115&gt;=12,BC115-12,BC115)</f>
        <v>#NUM!</v>
      </c>
      <c r="BA115" s="40" t="e">
        <f>IF(BD115&lt;=15,"半",0)</f>
        <v>#NUM!</v>
      </c>
      <c r="BB115" s="36" t="e">
        <f>DATEDIF(BO115,BQ115,"y")</f>
        <v>#NUM!</v>
      </c>
      <c r="BC115" s="37" t="e">
        <f>IF(BD115&gt;=16,DATEDIF(BO115,BQ115,"ym")+1,DATEDIF(BO115,BQ115,"ym"))</f>
        <v>#NUM!</v>
      </c>
      <c r="BD115" s="37" t="e">
        <f>DATEDIF(BO115,BQ115,"md")</f>
        <v>#NUM!</v>
      </c>
      <c r="BE115" s="39" t="e">
        <f>IF(BI115&gt;=12,DATEDIF(BO115,BR115,"y")+1,DATEDIF(BO115,BR115,"y"))</f>
        <v>#NUM!</v>
      </c>
      <c r="BF115" s="39" t="e">
        <f>IF(BI115&gt;=12,BI115-12,BI115)</f>
        <v>#NUM!</v>
      </c>
      <c r="BG115" s="40" t="e">
        <f>IF(BJ115&lt;=15,"半",0)</f>
        <v>#NUM!</v>
      </c>
      <c r="BH115" s="36" t="e">
        <f>DATEDIF(BO115,BR115,"y")</f>
        <v>#NUM!</v>
      </c>
      <c r="BI115" s="37" t="e">
        <f>IF(BJ115&gt;=16,DATEDIF(BO115,BR115,"ym")+1,DATEDIF(BO115,BR115,"ym"))</f>
        <v>#NUM!</v>
      </c>
      <c r="BJ115" s="38" t="e">
        <f>DATEDIF(BO115,BR115,"md")</f>
        <v>#NUM!</v>
      </c>
      <c r="BK115" s="37"/>
      <c r="BL115" s="44">
        <f>IF(J116="現在",$AJ$6,J116)</f>
        <v>0</v>
      </c>
      <c r="BM115" s="37">
        <v>13</v>
      </c>
      <c r="BN115" s="46">
        <f>IF(DAY(J115)&lt;=15,J115-DAY(J115)+1,J115-DAY(J115)+16)</f>
        <v>1</v>
      </c>
      <c r="BO115" s="46">
        <f>IF(DAY(BN115)=1,BN115+15,BX115)</f>
        <v>16</v>
      </c>
      <c r="BP115" s="47"/>
      <c r="BQ115" s="115">
        <f>IF(CG115&gt;=16,CE115,IF(J116="現在",$AJ$6-CG115+15,J116-CG115+15))</f>
        <v>15</v>
      </c>
      <c r="BR115" s="48">
        <f>IF(DAY(BQ115)=15,BQ115-DAY(BQ115),BQ115-DAY(BQ115)+15)</f>
        <v>0</v>
      </c>
      <c r="BS115" s="47"/>
      <c r="BT115" s="47"/>
      <c r="BU115" s="45">
        <f>YEAR(J115)</f>
        <v>1900</v>
      </c>
      <c r="BV115" s="49">
        <f>MONTH(J115)+1</f>
        <v>2</v>
      </c>
      <c r="BW115" s="50" t="str">
        <f>CONCATENATE(BU115,"/",BV115,"/",1)</f>
        <v>1900/2/1</v>
      </c>
      <c r="BX115" s="50">
        <f t="shared" si="0"/>
        <v>32</v>
      </c>
      <c r="BY115" s="50">
        <f>BW115-1</f>
        <v>31</v>
      </c>
      <c r="BZ115" s="45">
        <f t="shared" si="1"/>
        <v>31</v>
      </c>
      <c r="CA115" s="45">
        <f>DAY(J115)</f>
        <v>0</v>
      </c>
      <c r="CB115" s="45">
        <f>YEAR(BL115)</f>
        <v>1900</v>
      </c>
      <c r="CC115" s="49">
        <f>IF(MONTH(BL115)=12,MONTH(BL115)-12+1,MONTH(BL115)+1)</f>
        <v>2</v>
      </c>
      <c r="CD115" s="50" t="str">
        <f>IF(CC115=1,CONCATENATE(CB115+1,"/",CC115,"/",1),CONCATENATE(CB115,"/",CC115,"/",1))</f>
        <v>1900/2/1</v>
      </c>
      <c r="CE115" s="50">
        <f t="shared" si="2"/>
        <v>31</v>
      </c>
      <c r="CF115" s="45">
        <f t="shared" si="3"/>
        <v>31</v>
      </c>
      <c r="CG115" s="45">
        <f>DAY(BL115)</f>
        <v>0</v>
      </c>
    </row>
    <row r="116" spans="1:86" ht="12.75" customHeight="1">
      <c r="A116" s="305"/>
      <c r="B116" s="437"/>
      <c r="C116" s="240"/>
      <c r="D116" s="240"/>
      <c r="E116" s="240"/>
      <c r="F116" s="240"/>
      <c r="G116" s="241"/>
      <c r="H116" s="2" t="s">
        <v>21</v>
      </c>
      <c r="I116" s="2"/>
      <c r="J116" s="290"/>
      <c r="K116" s="291"/>
      <c r="L116" s="304"/>
      <c r="M116" s="251"/>
      <c r="N116" s="285"/>
      <c r="O116" s="287"/>
      <c r="P116" s="251"/>
      <c r="Q116" s="298"/>
      <c r="R116" s="102"/>
      <c r="S116" s="264"/>
      <c r="T116" s="251"/>
      <c r="U116" s="253"/>
      <c r="V116"/>
      <c r="W116" s="127"/>
      <c r="X116" s="127"/>
      <c r="Y116" s="127"/>
      <c r="Z116" s="126"/>
      <c r="AA116" s="126"/>
      <c r="AB116" s="127"/>
      <c r="AC116" s="128"/>
      <c r="AD116" s="473"/>
      <c r="AE116" s="292"/>
      <c r="AF116" s="425"/>
      <c r="AG116" s="296"/>
      <c r="AH116" s="282"/>
      <c r="AI116" s="284"/>
      <c r="AJ116" s="191"/>
      <c r="AK116"/>
      <c r="AL116"/>
      <c r="AM116" s="58"/>
      <c r="AN116" s="58"/>
      <c r="AO116" s="59"/>
      <c r="AP116" s="36"/>
      <c r="AQ116" s="37"/>
      <c r="AR116" s="38"/>
      <c r="AS116" s="58"/>
      <c r="AT116" s="58"/>
      <c r="AU116" s="59"/>
      <c r="AV116" s="36"/>
      <c r="AW116" s="37"/>
      <c r="AX116" s="38"/>
      <c r="AY116" s="58"/>
      <c r="AZ116" s="58"/>
      <c r="BA116" s="59"/>
      <c r="BB116" s="36"/>
      <c r="BC116" s="37"/>
      <c r="BD116" s="37"/>
      <c r="BE116" s="58"/>
      <c r="BF116" s="58"/>
      <c r="BG116" s="59"/>
      <c r="BH116" s="36"/>
      <c r="BI116" s="37"/>
      <c r="BJ116" s="38"/>
      <c r="BK116" s="37"/>
      <c r="BL116" s="44"/>
      <c r="BM116" s="37"/>
      <c r="BN116" s="46"/>
      <c r="BO116" s="46"/>
      <c r="BP116" s="47"/>
      <c r="BQ116" s="48"/>
      <c r="BR116" s="48"/>
      <c r="BS116" s="47"/>
      <c r="BT116" s="47"/>
      <c r="BV116" s="49"/>
      <c r="BW116" s="50"/>
      <c r="BX116" s="50"/>
      <c r="BY116" s="50"/>
      <c r="CC116" s="49"/>
      <c r="CD116" s="50"/>
      <c r="CE116" s="50"/>
    </row>
    <row r="117" spans="1:86" ht="12.75" customHeight="1">
      <c r="A117" s="265"/>
      <c r="B117" s="436"/>
      <c r="C117" s="238"/>
      <c r="D117" s="238"/>
      <c r="E117" s="238"/>
      <c r="F117" s="238"/>
      <c r="G117" s="239"/>
      <c r="H117" s="7" t="s">
        <v>20</v>
      </c>
      <c r="I117" s="7"/>
      <c r="J117" s="302"/>
      <c r="K117" s="303"/>
      <c r="L117" s="277" t="str">
        <f>IF($J117&lt;&gt;"",IF($AI117="0-",AS117,IF($AI117="+0",AY117,IF($AI117="+-",BE117,AM117))),"")</f>
        <v/>
      </c>
      <c r="M117" s="250" t="str">
        <f>IF($J117&lt;&gt;"",IF($AI117="0-",AT117,IF($AI117="+0",AZ117,IF($AI117="+-",BF117,AN117))),"")</f>
        <v/>
      </c>
      <c r="N117" s="259" t="str">
        <f>IF($J117&lt;&gt;"",IF($AI117="0-",AU117,IF($AI117="+0",BA117,IF($AI117="+-",BG117,AO117))),"")</f>
        <v/>
      </c>
      <c r="O117" s="286" t="str">
        <f>IF($R118="","",ROUNDDOWN($AG117/12,0))</f>
        <v/>
      </c>
      <c r="P117" s="250" t="str">
        <f>IF($R118="","",ROUNDDOWN(MOD($AG117,12),0))</f>
        <v/>
      </c>
      <c r="Q117" s="297" t="str">
        <f>IF($R118="","", IF( (MOD($AG117,12)-$P117)&gt;=0.5,"半",0))</f>
        <v/>
      </c>
      <c r="R117" s="101" t="s">
        <v>74</v>
      </c>
      <c r="S117" s="263" t="str">
        <f>IF($R118="","",ROUNDDOWN($AG117*($R117/$R118)/12,0))</f>
        <v/>
      </c>
      <c r="T117" s="250" t="str">
        <f>IF($R118="","",ROUNDDOWN(MOD($AG117*($R117/$R118),12),0))</f>
        <v/>
      </c>
      <c r="U117" s="252" t="str">
        <f>IF(R118="","",IF( (MOD($AG117*($R117/$R118),12)-$T117)&gt;=0.5,"半",0) )</f>
        <v/>
      </c>
      <c r="V117"/>
      <c r="W117" s="127"/>
      <c r="X117" s="127"/>
      <c r="Y117" s="127"/>
      <c r="Z117" s="126"/>
      <c r="AA117" s="126"/>
      <c r="AB117" s="127"/>
      <c r="AC117" s="128"/>
      <c r="AD117" s="473"/>
      <c r="AE117" s="292"/>
      <c r="AF117" s="425"/>
      <c r="AG117" s="296">
        <f>IF(OR($AE117&lt;&gt;$AE119,$AE119=""), SUMIF($AE$13:$AE$188,$AE117,$AH$13:$AH$188),"" )</f>
        <v>0</v>
      </c>
      <c r="AH117" s="282" t="e">
        <f>IF(AF117=2,0,L117*12+M117+COUNTIF(N117:N117,"半")*0.5)</f>
        <v>#VALUE!</v>
      </c>
      <c r="AI117" s="283"/>
      <c r="AJ117" s="289" t="str">
        <f>IF(AI117&lt;&gt;"",VLOOKUP(AI117,$AK$13:$AL$16,2),"")</f>
        <v/>
      </c>
      <c r="AK117"/>
      <c r="AL117"/>
      <c r="AM117" s="39">
        <f>IF(AQ117&gt;=12,DATEDIF(BN117,BQ117,"y")+1,DATEDIF(BN117,BQ117,"y"))</f>
        <v>0</v>
      </c>
      <c r="AN117" s="39">
        <f>IF(AQ117&gt;=12,AQ117-12,AQ117)</f>
        <v>0</v>
      </c>
      <c r="AO117" s="40" t="str">
        <f>IF(AR117&lt;=15,"半",0)</f>
        <v>半</v>
      </c>
      <c r="AP117" s="36">
        <f>DATEDIF(BN117,BQ117,"y")</f>
        <v>0</v>
      </c>
      <c r="AQ117" s="37">
        <f>IF(AR117&gt;=16,DATEDIF(BN117,BQ117,"ym")+1,DATEDIF(BN117,BQ117,"ym"))</f>
        <v>0</v>
      </c>
      <c r="AR117" s="38">
        <f>DATEDIF(BN117,BQ117,"md")</f>
        <v>14</v>
      </c>
      <c r="AS117" s="39" t="e">
        <f>IF(AW117&gt;=12,DATEDIF(BN117,BR117,"y")+1,DATEDIF(BN117,BR117,"y"))</f>
        <v>#NUM!</v>
      </c>
      <c r="AT117" s="39" t="e">
        <f>IF(AW117&gt;=12,AW117-12,AW117)</f>
        <v>#NUM!</v>
      </c>
      <c r="AU117" s="40" t="e">
        <f>IF(AX117&lt;=15,"半",0)</f>
        <v>#NUM!</v>
      </c>
      <c r="AV117" s="36" t="e">
        <f>DATEDIF(BN117,BR117,"y")</f>
        <v>#NUM!</v>
      </c>
      <c r="AW117" s="37" t="e">
        <f>IF(AX117&gt;=16,DATEDIF(BN117,BR117,"ym")+1,DATEDIF(BN117,BR117,"ym"))</f>
        <v>#NUM!</v>
      </c>
      <c r="AX117" s="38" t="e">
        <f>DATEDIF(BN117,BR117,"md")</f>
        <v>#NUM!</v>
      </c>
      <c r="AY117" s="39" t="e">
        <f>IF(BC117&gt;=12,DATEDIF(BO117,BQ117,"y")+1,DATEDIF(BO117,BQ117,"y"))</f>
        <v>#NUM!</v>
      </c>
      <c r="AZ117" s="39" t="e">
        <f>IF(BC117&gt;=12,BC117-12,BC117)</f>
        <v>#NUM!</v>
      </c>
      <c r="BA117" s="40" t="e">
        <f>IF(BD117&lt;=15,"半",0)</f>
        <v>#NUM!</v>
      </c>
      <c r="BB117" s="36" t="e">
        <f>DATEDIF(BO117,BQ117,"y")</f>
        <v>#NUM!</v>
      </c>
      <c r="BC117" s="37" t="e">
        <f>IF(BD117&gt;=16,DATEDIF(BO117,BQ117,"ym")+1,DATEDIF(BO117,BQ117,"ym"))</f>
        <v>#NUM!</v>
      </c>
      <c r="BD117" s="37" t="e">
        <f>DATEDIF(BO117,BQ117,"md")</f>
        <v>#NUM!</v>
      </c>
      <c r="BE117" s="39" t="e">
        <f>IF(BI117&gt;=12,DATEDIF(BO117,BR117,"y")+1,DATEDIF(BO117,BR117,"y"))</f>
        <v>#NUM!</v>
      </c>
      <c r="BF117" s="39" t="e">
        <f>IF(BI117&gt;=12,BI117-12,BI117)</f>
        <v>#NUM!</v>
      </c>
      <c r="BG117" s="40" t="e">
        <f>IF(BJ117&lt;=15,"半",0)</f>
        <v>#NUM!</v>
      </c>
      <c r="BH117" s="36" t="e">
        <f>DATEDIF(BO117,BR117,"y")</f>
        <v>#NUM!</v>
      </c>
      <c r="BI117" s="37" t="e">
        <f>IF(BJ117&gt;=16,DATEDIF(BO117,BR117,"ym")+1,DATEDIF(BO117,BR117,"ym"))</f>
        <v>#NUM!</v>
      </c>
      <c r="BJ117" s="38" t="e">
        <f>DATEDIF(BO117,BR117,"md")</f>
        <v>#NUM!</v>
      </c>
      <c r="BK117" s="37"/>
      <c r="BL117" s="44">
        <f>IF(J118="現在",$AJ$6,J118)</f>
        <v>0</v>
      </c>
      <c r="BM117" s="37">
        <v>14</v>
      </c>
      <c r="BN117" s="46">
        <f>IF(DAY(J117)&lt;=15,J117-DAY(J117)+1,J117-DAY(J117)+16)</f>
        <v>1</v>
      </c>
      <c r="BO117" s="46">
        <f>IF(DAY(BN117)=1,BN117+15,BX117)</f>
        <v>16</v>
      </c>
      <c r="BP117" s="47"/>
      <c r="BQ117" s="115">
        <f>IF(CG117&gt;=16,CE117,IF(J118="現在",$AJ$6-CG117+15,J118-CG117+15))</f>
        <v>15</v>
      </c>
      <c r="BR117" s="48">
        <f>IF(DAY(BQ117)=15,BQ117-DAY(BQ117),BQ117-DAY(BQ117)+15)</f>
        <v>0</v>
      </c>
      <c r="BS117" s="47"/>
      <c r="BT117" s="47"/>
      <c r="BU117" s="45">
        <f>YEAR(J117)</f>
        <v>1900</v>
      </c>
      <c r="BV117" s="49">
        <f>MONTH(J117)+1</f>
        <v>2</v>
      </c>
      <c r="BW117" s="50" t="str">
        <f>CONCATENATE(BU117,"/",BV117,"/",1)</f>
        <v>1900/2/1</v>
      </c>
      <c r="BX117" s="50">
        <f t="shared" si="0"/>
        <v>32</v>
      </c>
      <c r="BY117" s="50">
        <f>BW117-1</f>
        <v>31</v>
      </c>
      <c r="BZ117" s="45">
        <f t="shared" si="1"/>
        <v>31</v>
      </c>
      <c r="CA117" s="45">
        <f>DAY(J117)</f>
        <v>0</v>
      </c>
      <c r="CB117" s="45">
        <f>YEAR(BL117)</f>
        <v>1900</v>
      </c>
      <c r="CC117" s="49">
        <f>IF(MONTH(BL117)=12,MONTH(BL117)-12+1,MONTH(BL117)+1)</f>
        <v>2</v>
      </c>
      <c r="CD117" s="50" t="str">
        <f>IF(CC117=1,CONCATENATE(CB117+1,"/",CC117,"/",1),CONCATENATE(CB117,"/",CC117,"/",1))</f>
        <v>1900/2/1</v>
      </c>
      <c r="CE117" s="50">
        <f t="shared" si="2"/>
        <v>31</v>
      </c>
      <c r="CF117" s="45">
        <f t="shared" si="3"/>
        <v>31</v>
      </c>
      <c r="CG117" s="45">
        <f>DAY(BL117)</f>
        <v>0</v>
      </c>
    </row>
    <row r="118" spans="1:86" ht="12.75" customHeight="1">
      <c r="A118" s="305"/>
      <c r="B118" s="437"/>
      <c r="C118" s="240"/>
      <c r="D118" s="240"/>
      <c r="E118" s="240"/>
      <c r="F118" s="240"/>
      <c r="G118" s="241"/>
      <c r="H118" s="2" t="s">
        <v>21</v>
      </c>
      <c r="I118" s="2"/>
      <c r="J118" s="290"/>
      <c r="K118" s="291"/>
      <c r="L118" s="304"/>
      <c r="M118" s="251"/>
      <c r="N118" s="285"/>
      <c r="O118" s="287"/>
      <c r="P118" s="251"/>
      <c r="Q118" s="298"/>
      <c r="R118" s="102"/>
      <c r="S118" s="264"/>
      <c r="T118" s="251"/>
      <c r="U118" s="253"/>
      <c r="V118"/>
      <c r="W118" s="127"/>
      <c r="X118" s="127"/>
      <c r="Y118" s="127"/>
      <c r="Z118" s="126"/>
      <c r="AA118" s="126"/>
      <c r="AB118" s="127"/>
      <c r="AC118" s="128"/>
      <c r="AD118" s="473"/>
      <c r="AE118" s="292"/>
      <c r="AF118" s="425"/>
      <c r="AG118" s="296"/>
      <c r="AH118" s="282"/>
      <c r="AI118" s="284"/>
      <c r="AJ118" s="191"/>
      <c r="AK118"/>
      <c r="AL118"/>
      <c r="AM118" s="58"/>
      <c r="AN118" s="58"/>
      <c r="AO118" s="59"/>
      <c r="AP118" s="36"/>
      <c r="AQ118" s="37"/>
      <c r="AR118" s="38"/>
      <c r="AS118" s="58"/>
      <c r="AT118" s="58"/>
      <c r="AU118" s="59"/>
      <c r="AV118" s="36"/>
      <c r="AW118" s="37"/>
      <c r="AX118" s="38"/>
      <c r="AY118" s="58"/>
      <c r="AZ118" s="58"/>
      <c r="BA118" s="59"/>
      <c r="BB118" s="36"/>
      <c r="BC118" s="37"/>
      <c r="BD118" s="37"/>
      <c r="BE118" s="58"/>
      <c r="BF118" s="58"/>
      <c r="BG118" s="59"/>
      <c r="BH118" s="36"/>
      <c r="BI118" s="37"/>
      <c r="BJ118" s="38"/>
      <c r="BK118" s="37"/>
      <c r="BL118" s="44"/>
      <c r="BM118" s="37"/>
      <c r="BN118" s="46"/>
      <c r="BO118" s="46"/>
      <c r="BP118" s="47"/>
      <c r="BQ118" s="48"/>
      <c r="BR118" s="48"/>
      <c r="BS118" s="47"/>
      <c r="BT118" s="47"/>
      <c r="BV118" s="49"/>
      <c r="BW118" s="50"/>
      <c r="BX118" s="50"/>
      <c r="BY118" s="50"/>
      <c r="CC118" s="49"/>
      <c r="CD118" s="50"/>
      <c r="CE118" s="50"/>
    </row>
    <row r="119" spans="1:86" ht="12.75" customHeight="1">
      <c r="A119" s="265"/>
      <c r="B119" s="436"/>
      <c r="C119" s="238"/>
      <c r="D119" s="238"/>
      <c r="E119" s="238"/>
      <c r="F119" s="238"/>
      <c r="G119" s="239"/>
      <c r="H119" s="7" t="s">
        <v>20</v>
      </c>
      <c r="I119" s="7"/>
      <c r="J119" s="302"/>
      <c r="K119" s="303"/>
      <c r="L119" s="277" t="str">
        <f>IF($J119&lt;&gt;"",IF($AI119="0-",AS119,IF($AI119="+0",AY119,IF($AI119="+-",BE119,AM119))),"")</f>
        <v/>
      </c>
      <c r="M119" s="250" t="str">
        <f>IF($J119&lt;&gt;"",IF($AI119="0-",AT119,IF($AI119="+0",AZ119,IF($AI119="+-",BF119,AN119))),"")</f>
        <v/>
      </c>
      <c r="N119" s="259" t="str">
        <f>IF($J119&lt;&gt;"",IF($AI119="0-",AU119,IF($AI119="+0",BA119,IF($AI119="+-",BG119,AO119))),"")</f>
        <v/>
      </c>
      <c r="O119" s="286" t="str">
        <f>IF($R120="","",ROUNDDOWN($AG119/12,0))</f>
        <v/>
      </c>
      <c r="P119" s="250" t="str">
        <f>IF($R120="","",ROUNDDOWN(MOD($AG119,12),0))</f>
        <v/>
      </c>
      <c r="Q119" s="297" t="str">
        <f>IF($R120="","", IF( (MOD($AG119,12)-$P119)&gt;=0.5,"半",0))</f>
        <v/>
      </c>
      <c r="R119" s="101" t="s">
        <v>74</v>
      </c>
      <c r="S119" s="263" t="str">
        <f>IF($R120="","",ROUNDDOWN($AG119*($R119/$R120)/12,0))</f>
        <v/>
      </c>
      <c r="T119" s="250" t="str">
        <f>IF($R120="","",ROUNDDOWN(MOD($AG119*($R119/$R120),12),0))</f>
        <v/>
      </c>
      <c r="U119" s="252" t="str">
        <f>IF(R120="","",IF( (MOD($AG119*($R119/$R120),12)-$T119)&gt;=0.5,"半",0) )</f>
        <v/>
      </c>
      <c r="V119"/>
      <c r="W119" s="127"/>
      <c r="X119" s="127"/>
      <c r="Y119" s="127"/>
      <c r="Z119" s="126"/>
      <c r="AA119" s="126"/>
      <c r="AB119" s="127"/>
      <c r="AC119" s="128"/>
      <c r="AD119" s="473"/>
      <c r="AE119" s="292"/>
      <c r="AF119" s="425"/>
      <c r="AG119" s="296">
        <f>IF(OR($AE119&lt;&gt;$AE121,$AE121=""), SUMIF($AE$13:$AE$188,$AE119,$AH$13:$AH$188),"" )</f>
        <v>0</v>
      </c>
      <c r="AH119" s="282" t="e">
        <f>IF(AF119=2,0,L119*12+M119+COUNTIF(N119:N119,"半")*0.5)</f>
        <v>#VALUE!</v>
      </c>
      <c r="AI119" s="283"/>
      <c r="AJ119" s="289" t="str">
        <f>IF(AI119&lt;&gt;"",VLOOKUP(AI119,$AK$13:$AL$16,2),"")</f>
        <v/>
      </c>
      <c r="AK119"/>
      <c r="AL119"/>
      <c r="AM119" s="39">
        <f>IF(AQ119&gt;=12,DATEDIF(BN119,BQ119,"y")+1,DATEDIF(BN119,BQ119,"y"))</f>
        <v>0</v>
      </c>
      <c r="AN119" s="39">
        <f>IF(AQ119&gt;=12,AQ119-12,AQ119)</f>
        <v>0</v>
      </c>
      <c r="AO119" s="40" t="str">
        <f>IF(AR119&lt;=15,"半",0)</f>
        <v>半</v>
      </c>
      <c r="AP119" s="36">
        <f>DATEDIF(BN119,BQ119,"y")</f>
        <v>0</v>
      </c>
      <c r="AQ119" s="37">
        <f>IF(AR119&gt;=16,DATEDIF(BN119,BQ119,"ym")+1,DATEDIF(BN119,BQ119,"ym"))</f>
        <v>0</v>
      </c>
      <c r="AR119" s="38">
        <f>DATEDIF(BN119,BQ119,"md")</f>
        <v>14</v>
      </c>
      <c r="AS119" s="39" t="e">
        <f>IF(AW119&gt;=12,DATEDIF(BN119,BR119,"y")+1,DATEDIF(BN119,BR119,"y"))</f>
        <v>#NUM!</v>
      </c>
      <c r="AT119" s="39" t="e">
        <f>IF(AW119&gt;=12,AW119-12,AW119)</f>
        <v>#NUM!</v>
      </c>
      <c r="AU119" s="40" t="e">
        <f>IF(AX119&lt;=15,"半",0)</f>
        <v>#NUM!</v>
      </c>
      <c r="AV119" s="36" t="e">
        <f>DATEDIF(BN119,BR119,"y")</f>
        <v>#NUM!</v>
      </c>
      <c r="AW119" s="37" t="e">
        <f>IF(AX119&gt;=16,DATEDIF(BN119,BR119,"ym")+1,DATEDIF(BN119,BR119,"ym"))</f>
        <v>#NUM!</v>
      </c>
      <c r="AX119" s="38" t="e">
        <f>DATEDIF(BN119,BR119,"md")</f>
        <v>#NUM!</v>
      </c>
      <c r="AY119" s="39" t="e">
        <f>IF(BC119&gt;=12,DATEDIF(BO119,BQ119,"y")+1,DATEDIF(BO119,BQ119,"y"))</f>
        <v>#NUM!</v>
      </c>
      <c r="AZ119" s="39" t="e">
        <f>IF(BC119&gt;=12,BC119-12,BC119)</f>
        <v>#NUM!</v>
      </c>
      <c r="BA119" s="40" t="e">
        <f>IF(BD119&lt;=15,"半",0)</f>
        <v>#NUM!</v>
      </c>
      <c r="BB119" s="36" t="e">
        <f>DATEDIF(BO119,BQ119,"y")</f>
        <v>#NUM!</v>
      </c>
      <c r="BC119" s="37" t="e">
        <f>IF(BD119&gt;=16,DATEDIF(BO119,BQ119,"ym")+1,DATEDIF(BO119,BQ119,"ym"))</f>
        <v>#NUM!</v>
      </c>
      <c r="BD119" s="37" t="e">
        <f>DATEDIF(BO119,BQ119,"md")</f>
        <v>#NUM!</v>
      </c>
      <c r="BE119" s="39" t="e">
        <f>IF(BI119&gt;=12,DATEDIF(BO119,BR119,"y")+1,DATEDIF(BO119,BR119,"y"))</f>
        <v>#NUM!</v>
      </c>
      <c r="BF119" s="39" t="e">
        <f>IF(BI119&gt;=12,BI119-12,BI119)</f>
        <v>#NUM!</v>
      </c>
      <c r="BG119" s="40" t="e">
        <f>IF(BJ119&lt;=15,"半",0)</f>
        <v>#NUM!</v>
      </c>
      <c r="BH119" s="36" t="e">
        <f>DATEDIF(BO119,BR119,"y")</f>
        <v>#NUM!</v>
      </c>
      <c r="BI119" s="37" t="e">
        <f>IF(BJ119&gt;=16,DATEDIF(BO119,BR119,"ym")+1,DATEDIF(BO119,BR119,"ym"))</f>
        <v>#NUM!</v>
      </c>
      <c r="BJ119" s="38" t="e">
        <f>DATEDIF(BO119,BR119,"md")</f>
        <v>#NUM!</v>
      </c>
      <c r="BK119" s="37"/>
      <c r="BL119" s="44">
        <f>IF(J120="現在",$AJ$6,J120)</f>
        <v>0</v>
      </c>
      <c r="BM119" s="37">
        <v>15</v>
      </c>
      <c r="BN119" s="46">
        <f>IF(DAY(J119)&lt;=15,J119-DAY(J119)+1,J119-DAY(J119)+16)</f>
        <v>1</v>
      </c>
      <c r="BO119" s="46">
        <f>IF(DAY(BN119)=1,BN119+15,BX119)</f>
        <v>16</v>
      </c>
      <c r="BP119" s="47"/>
      <c r="BQ119" s="115">
        <f>IF(CG119&gt;=16,CE119,IF(J120="現在",$AJ$6-CG119+15,J120-CG119+15))</f>
        <v>15</v>
      </c>
      <c r="BR119" s="48">
        <f>IF(DAY(BQ119)=15,BQ119-DAY(BQ119),BQ119-DAY(BQ119)+15)</f>
        <v>0</v>
      </c>
      <c r="BS119" s="47"/>
      <c r="BT119" s="47"/>
      <c r="BU119" s="45">
        <f>YEAR(J119)</f>
        <v>1900</v>
      </c>
      <c r="BV119" s="49">
        <f>MONTH(J119)+1</f>
        <v>2</v>
      </c>
      <c r="BW119" s="50" t="str">
        <f>CONCATENATE(BU119,"/",BV119,"/",1)</f>
        <v>1900/2/1</v>
      </c>
      <c r="BX119" s="50">
        <f t="shared" si="0"/>
        <v>32</v>
      </c>
      <c r="BY119" s="50">
        <f>BW119-1</f>
        <v>31</v>
      </c>
      <c r="BZ119" s="45">
        <f t="shared" si="1"/>
        <v>31</v>
      </c>
      <c r="CA119" s="45">
        <f>DAY(J119)</f>
        <v>0</v>
      </c>
      <c r="CB119" s="45">
        <f>YEAR(BL119)</f>
        <v>1900</v>
      </c>
      <c r="CC119" s="49">
        <f>IF(MONTH(BL119)=12,MONTH(BL119)-12+1,MONTH(BL119)+1)</f>
        <v>2</v>
      </c>
      <c r="CD119" s="50" t="str">
        <f>IF(CC119=1,CONCATENATE(CB119+1,"/",CC119,"/",1),CONCATENATE(CB119,"/",CC119,"/",1))</f>
        <v>1900/2/1</v>
      </c>
      <c r="CE119" s="50">
        <f t="shared" si="2"/>
        <v>31</v>
      </c>
      <c r="CF119" s="45">
        <f t="shared" si="3"/>
        <v>31</v>
      </c>
      <c r="CG119" s="45">
        <f>DAY(BL119)</f>
        <v>0</v>
      </c>
    </row>
    <row r="120" spans="1:86" ht="12.75" customHeight="1">
      <c r="A120" s="305"/>
      <c r="B120" s="437"/>
      <c r="C120" s="240"/>
      <c r="D120" s="240"/>
      <c r="E120" s="240"/>
      <c r="F120" s="240"/>
      <c r="G120" s="241"/>
      <c r="H120" s="2" t="s">
        <v>21</v>
      </c>
      <c r="I120" s="2"/>
      <c r="J120" s="290"/>
      <c r="K120" s="291"/>
      <c r="L120" s="304"/>
      <c r="M120" s="251"/>
      <c r="N120" s="285"/>
      <c r="O120" s="287"/>
      <c r="P120" s="251"/>
      <c r="Q120" s="298"/>
      <c r="R120" s="102"/>
      <c r="S120" s="264"/>
      <c r="T120" s="251"/>
      <c r="U120" s="253"/>
      <c r="V120"/>
      <c r="W120" s="127"/>
      <c r="X120" s="127"/>
      <c r="Y120" s="127"/>
      <c r="Z120" s="126"/>
      <c r="AA120" s="126"/>
      <c r="AB120" s="127"/>
      <c r="AC120" s="128"/>
      <c r="AD120" s="473"/>
      <c r="AE120" s="292"/>
      <c r="AF120" s="425"/>
      <c r="AG120" s="296"/>
      <c r="AH120" s="282"/>
      <c r="AI120" s="284"/>
      <c r="AJ120" s="191"/>
      <c r="AK120"/>
      <c r="AL120"/>
      <c r="AM120" s="58"/>
      <c r="AN120" s="58"/>
      <c r="AO120" s="59"/>
      <c r="AP120" s="36"/>
      <c r="AQ120" s="37"/>
      <c r="AR120" s="38"/>
      <c r="AS120" s="58"/>
      <c r="AT120" s="58"/>
      <c r="AU120" s="59"/>
      <c r="AV120" s="36"/>
      <c r="AW120" s="37"/>
      <c r="AX120" s="38"/>
      <c r="AY120" s="58"/>
      <c r="AZ120" s="58"/>
      <c r="BA120" s="59"/>
      <c r="BB120" s="36"/>
      <c r="BC120" s="37"/>
      <c r="BD120" s="37"/>
      <c r="BE120" s="58"/>
      <c r="BF120" s="58"/>
      <c r="BG120" s="59"/>
      <c r="BH120" s="36"/>
      <c r="BI120" s="37"/>
      <c r="BJ120" s="38"/>
      <c r="BK120" s="37"/>
      <c r="BL120" s="44"/>
      <c r="BM120" s="37"/>
      <c r="BN120" s="46"/>
      <c r="BO120" s="46"/>
      <c r="BP120" s="47"/>
      <c r="BQ120" s="48"/>
      <c r="BR120" s="48"/>
      <c r="BS120" s="47"/>
      <c r="BT120" s="47"/>
      <c r="BV120" s="49"/>
      <c r="BW120" s="50"/>
      <c r="BX120" s="50"/>
      <c r="BY120" s="50"/>
      <c r="CC120" s="49"/>
      <c r="CD120" s="50"/>
      <c r="CE120" s="50"/>
    </row>
    <row r="121" spans="1:86" ht="12.75" customHeight="1">
      <c r="A121" s="265"/>
      <c r="B121" s="436"/>
      <c r="C121" s="238"/>
      <c r="D121" s="238"/>
      <c r="E121" s="238"/>
      <c r="F121" s="238"/>
      <c r="G121" s="239"/>
      <c r="H121" s="7" t="s">
        <v>20</v>
      </c>
      <c r="I121" s="7"/>
      <c r="J121" s="302"/>
      <c r="K121" s="303"/>
      <c r="L121" s="277" t="str">
        <f>IF($J121&lt;&gt;"",IF($AI121="0-",AS121,IF($AI121="+0",AY121,IF($AI121="+-",BE121,AM121))),"")</f>
        <v/>
      </c>
      <c r="M121" s="250" t="str">
        <f>IF($J121&lt;&gt;"",IF($AI121="0-",AT121,IF($AI121="+0",AZ121,IF($AI121="+-",BF121,AN121))),"")</f>
        <v/>
      </c>
      <c r="N121" s="259" t="str">
        <f>IF($J121&lt;&gt;"",IF($AI121="0-",AU121,IF($AI121="+0",BA121,IF($AI121="+-",BG121,AO121))),"")</f>
        <v/>
      </c>
      <c r="O121" s="286" t="str">
        <f>IF($R122="","",ROUNDDOWN($AG121/12,0))</f>
        <v/>
      </c>
      <c r="P121" s="250" t="str">
        <f>IF($R122="","",ROUNDDOWN(MOD($AG121,12),0))</f>
        <v/>
      </c>
      <c r="Q121" s="297" t="str">
        <f>IF($R122="","", IF( (MOD($AG121,12)-$P121)&gt;=0.5,"半",0))</f>
        <v/>
      </c>
      <c r="R121" s="101" t="s">
        <v>74</v>
      </c>
      <c r="S121" s="263" t="str">
        <f>IF($R122="","",ROUNDDOWN($AG121*($R121/$R122)/12,0))</f>
        <v/>
      </c>
      <c r="T121" s="250" t="str">
        <f>IF($R122="","",ROUNDDOWN(MOD($AG121*($R121/$R122),12),0))</f>
        <v/>
      </c>
      <c r="U121" s="252" t="str">
        <f>IF(R122="","",IF( (MOD($AG121*($R121/$R122),12)-$T121)&gt;=0.5,"半",0) )</f>
        <v/>
      </c>
      <c r="V121"/>
      <c r="W121" s="127"/>
      <c r="X121" s="127"/>
      <c r="Y121" s="127"/>
      <c r="Z121" s="126"/>
      <c r="AA121" s="126"/>
      <c r="AB121" s="127"/>
      <c r="AC121" s="128"/>
      <c r="AE121" s="292"/>
      <c r="AF121" s="425"/>
      <c r="AG121" s="296">
        <f>IF(OR($AE121&lt;&gt;$AE123,$AE123=""), SUMIF($AE$13:$AE$188,$AE121,$AH$13:$AH$188),"" )</f>
        <v>0</v>
      </c>
      <c r="AH121" s="282" t="e">
        <f>IF(AF121=2,0,L121*12+M121+COUNTIF(N121:N121,"半")*0.5)</f>
        <v>#VALUE!</v>
      </c>
      <c r="AI121" s="283"/>
      <c r="AJ121" s="289" t="str">
        <f>IF(AI121&lt;&gt;"",VLOOKUP(AI121,$AK$13:$AL$16,2),"")</f>
        <v/>
      </c>
      <c r="AK121"/>
      <c r="AL121"/>
      <c r="AM121" s="39">
        <f>IF(AQ121&gt;=12,DATEDIF(BN121,BQ121,"y")+1,DATEDIF(BN121,BQ121,"y"))</f>
        <v>0</v>
      </c>
      <c r="AN121" s="39">
        <f>IF(AQ121&gt;=12,AQ121-12,AQ121)</f>
        <v>0</v>
      </c>
      <c r="AO121" s="40" t="str">
        <f>IF(AR121&lt;=15,"半",0)</f>
        <v>半</v>
      </c>
      <c r="AP121" s="36">
        <f>DATEDIF(BN121,BQ121,"y")</f>
        <v>0</v>
      </c>
      <c r="AQ121" s="37">
        <f>IF(AR121&gt;=16,DATEDIF(BN121,BQ121,"ym")+1,DATEDIF(BN121,BQ121,"ym"))</f>
        <v>0</v>
      </c>
      <c r="AR121" s="38">
        <f>DATEDIF(BN121,BQ121,"md")</f>
        <v>14</v>
      </c>
      <c r="AS121" s="39" t="e">
        <f>IF(AW121&gt;=12,DATEDIF(BN121,BR121,"y")+1,DATEDIF(BN121,BR121,"y"))</f>
        <v>#NUM!</v>
      </c>
      <c r="AT121" s="39" t="e">
        <f>IF(AW121&gt;=12,AW121-12,AW121)</f>
        <v>#NUM!</v>
      </c>
      <c r="AU121" s="40" t="e">
        <f>IF(AX121&lt;=15,"半",0)</f>
        <v>#NUM!</v>
      </c>
      <c r="AV121" s="36" t="e">
        <f>DATEDIF(BN121,BR121,"y")</f>
        <v>#NUM!</v>
      </c>
      <c r="AW121" s="37" t="e">
        <f>IF(AX121&gt;=16,DATEDIF(BN121,BR121,"ym")+1,DATEDIF(BN121,BR121,"ym"))</f>
        <v>#NUM!</v>
      </c>
      <c r="AX121" s="38" t="e">
        <f>DATEDIF(BN121,BR121,"md")</f>
        <v>#NUM!</v>
      </c>
      <c r="AY121" s="39" t="e">
        <f>IF(BC121&gt;=12,DATEDIF(BO121,BQ121,"y")+1,DATEDIF(BO121,BQ121,"y"))</f>
        <v>#NUM!</v>
      </c>
      <c r="AZ121" s="39" t="e">
        <f>IF(BC121&gt;=12,BC121-12,BC121)</f>
        <v>#NUM!</v>
      </c>
      <c r="BA121" s="40" t="e">
        <f>IF(BD121&lt;=15,"半",0)</f>
        <v>#NUM!</v>
      </c>
      <c r="BB121" s="36" t="e">
        <f>DATEDIF(BO121,BQ121,"y")</f>
        <v>#NUM!</v>
      </c>
      <c r="BC121" s="37" t="e">
        <f>IF(BD121&gt;=16,DATEDIF(BO121,BQ121,"ym")+1,DATEDIF(BO121,BQ121,"ym"))</f>
        <v>#NUM!</v>
      </c>
      <c r="BD121" s="37" t="e">
        <f>DATEDIF(BO121,BQ121,"md")</f>
        <v>#NUM!</v>
      </c>
      <c r="BE121" s="39" t="e">
        <f>IF(BI121&gt;=12,DATEDIF(BO121,BR121,"y")+1,DATEDIF(BO121,BR121,"y"))</f>
        <v>#NUM!</v>
      </c>
      <c r="BF121" s="39" t="e">
        <f>IF(BI121&gt;=12,BI121-12,BI121)</f>
        <v>#NUM!</v>
      </c>
      <c r="BG121" s="40" t="e">
        <f>IF(BJ121&lt;=15,"半",0)</f>
        <v>#NUM!</v>
      </c>
      <c r="BH121" s="36" t="e">
        <f>DATEDIF(BO121,BR121,"y")</f>
        <v>#NUM!</v>
      </c>
      <c r="BI121" s="37" t="e">
        <f>IF(BJ121&gt;=16,DATEDIF(BO121,BR121,"ym")+1,DATEDIF(BO121,BR121,"ym"))</f>
        <v>#NUM!</v>
      </c>
      <c r="BJ121" s="38" t="e">
        <f>DATEDIF(BO121,BR121,"md")</f>
        <v>#NUM!</v>
      </c>
      <c r="BK121" s="37"/>
      <c r="BL121" s="44">
        <f>IF(J122="現在",$AJ$6,J122)</f>
        <v>0</v>
      </c>
      <c r="BM121" s="37">
        <v>16</v>
      </c>
      <c r="BN121" s="46">
        <f>IF(DAY(J121)&lt;=15,J121-DAY(J121)+1,J121-DAY(J121)+16)</f>
        <v>1</v>
      </c>
      <c r="BO121" s="46">
        <f>IF(DAY(BN121)=1,BN121+15,BX121)</f>
        <v>16</v>
      </c>
      <c r="BP121" s="47"/>
      <c r="BQ121" s="115">
        <f>IF(CG121&gt;=16,CE121,IF(J122="現在",$AJ$6-CG121+15,J122-CG121+15))</f>
        <v>15</v>
      </c>
      <c r="BR121" s="48">
        <f>IF(DAY(BQ121)=15,BQ121-DAY(BQ121),BQ121-DAY(BQ121)+15)</f>
        <v>0</v>
      </c>
      <c r="BS121" s="47"/>
      <c r="BT121" s="47"/>
      <c r="BU121" s="45">
        <f>YEAR(J121)</f>
        <v>1900</v>
      </c>
      <c r="BV121" s="49">
        <f>MONTH(J121)+1</f>
        <v>2</v>
      </c>
      <c r="BW121" s="50" t="str">
        <f>CONCATENATE(BU121,"/",BV121,"/",1)</f>
        <v>1900/2/1</v>
      </c>
      <c r="BX121" s="50">
        <f t="shared" si="0"/>
        <v>32</v>
      </c>
      <c r="BY121" s="50">
        <f>BW121-1</f>
        <v>31</v>
      </c>
      <c r="BZ121" s="45">
        <f t="shared" si="1"/>
        <v>31</v>
      </c>
      <c r="CA121" s="45">
        <f>DAY(J121)</f>
        <v>0</v>
      </c>
      <c r="CB121" s="45">
        <f>YEAR(BL121)</f>
        <v>1900</v>
      </c>
      <c r="CC121" s="49">
        <f>IF(MONTH(BL121)=12,MONTH(BL121)-12+1,MONTH(BL121)+1)</f>
        <v>2</v>
      </c>
      <c r="CD121" s="50" t="str">
        <f>IF(CC121=1,CONCATENATE(CB121+1,"/",CC121,"/",1),CONCATENATE(CB121,"/",CC121,"/",1))</f>
        <v>1900/2/1</v>
      </c>
      <c r="CE121" s="50">
        <f t="shared" si="2"/>
        <v>31</v>
      </c>
      <c r="CF121" s="45">
        <f t="shared" si="3"/>
        <v>31</v>
      </c>
      <c r="CG121" s="45">
        <f>DAY(BL121)</f>
        <v>0</v>
      </c>
    </row>
    <row r="122" spans="1:86" ht="12.75" customHeight="1">
      <c r="A122" s="305"/>
      <c r="B122" s="437"/>
      <c r="C122" s="240"/>
      <c r="D122" s="240"/>
      <c r="E122" s="240"/>
      <c r="F122" s="240"/>
      <c r="G122" s="241"/>
      <c r="H122" s="2" t="s">
        <v>21</v>
      </c>
      <c r="I122" s="2"/>
      <c r="J122" s="290"/>
      <c r="K122" s="291"/>
      <c r="L122" s="304"/>
      <c r="M122" s="251"/>
      <c r="N122" s="285"/>
      <c r="O122" s="287"/>
      <c r="P122" s="251"/>
      <c r="Q122" s="298"/>
      <c r="R122" s="102"/>
      <c r="S122" s="264"/>
      <c r="T122" s="251"/>
      <c r="U122" s="253"/>
      <c r="V122"/>
      <c r="W122" s="127"/>
      <c r="X122" s="127"/>
      <c r="Y122" s="127"/>
      <c r="Z122" s="126"/>
      <c r="AA122" s="126"/>
      <c r="AB122" s="127"/>
      <c r="AC122" s="128"/>
      <c r="AE122" s="292"/>
      <c r="AF122" s="425"/>
      <c r="AG122" s="296"/>
      <c r="AH122" s="282"/>
      <c r="AI122" s="284"/>
      <c r="AJ122" s="191"/>
      <c r="AK122"/>
      <c r="AL122"/>
      <c r="AM122" s="58"/>
      <c r="AN122" s="58"/>
      <c r="AO122" s="59"/>
      <c r="AP122" s="36"/>
      <c r="AQ122" s="37"/>
      <c r="AR122" s="38"/>
      <c r="AS122" s="58"/>
      <c r="AT122" s="58"/>
      <c r="AU122" s="59"/>
      <c r="AV122" s="36"/>
      <c r="AW122" s="37"/>
      <c r="AX122" s="38"/>
      <c r="AY122" s="58"/>
      <c r="AZ122" s="58"/>
      <c r="BA122" s="59"/>
      <c r="BB122" s="36"/>
      <c r="BC122" s="37"/>
      <c r="BD122" s="37"/>
      <c r="BE122" s="58"/>
      <c r="BF122" s="58"/>
      <c r="BG122" s="59"/>
      <c r="BH122" s="36"/>
      <c r="BI122" s="37"/>
      <c r="BJ122" s="38"/>
      <c r="BK122" s="37"/>
      <c r="BL122" s="44"/>
      <c r="BM122" s="37"/>
      <c r="BN122" s="46"/>
      <c r="BO122" s="46"/>
      <c r="BP122" s="47"/>
      <c r="BQ122" s="48"/>
      <c r="BR122" s="48"/>
      <c r="BS122" s="47"/>
      <c r="BT122" s="47"/>
      <c r="BV122" s="49"/>
      <c r="BW122" s="50"/>
      <c r="BX122" s="50"/>
      <c r="BY122" s="50"/>
      <c r="CC122" s="49"/>
      <c r="CD122" s="50"/>
      <c r="CE122" s="50"/>
    </row>
    <row r="123" spans="1:86" ht="12.75" customHeight="1">
      <c r="A123" s="265"/>
      <c r="B123" s="436"/>
      <c r="C123" s="238"/>
      <c r="D123" s="238"/>
      <c r="E123" s="238"/>
      <c r="F123" s="238"/>
      <c r="G123" s="239"/>
      <c r="H123" s="7" t="s">
        <v>20</v>
      </c>
      <c r="I123" s="7"/>
      <c r="J123" s="302"/>
      <c r="K123" s="303"/>
      <c r="L123" s="277" t="str">
        <f>IF($J123&lt;&gt;"",IF($AI123="0-",AS123,IF($AI123="+0",AY123,IF($AI123="+-",BE123,AM123))),"")</f>
        <v/>
      </c>
      <c r="M123" s="250" t="str">
        <f>IF($J123&lt;&gt;"",IF($AI123="0-",AT123,IF($AI123="+0",AZ123,IF($AI123="+-",BF123,AN123))),"")</f>
        <v/>
      </c>
      <c r="N123" s="278" t="str">
        <f>IF($J123&lt;&gt;"",IF($AI123="0-",AU123,IF($AI123="+0",BA123,IF($AI123="+-",BG123,AO123))),"")</f>
        <v/>
      </c>
      <c r="O123" s="286" t="str">
        <f>IF($R124="","",ROUNDDOWN($AG123/12,0))</f>
        <v/>
      </c>
      <c r="P123" s="250" t="str">
        <f>IF($R124="","",ROUNDDOWN(MOD($AG123,12),0))</f>
        <v/>
      </c>
      <c r="Q123" s="297" t="str">
        <f>IF($R124="","", IF( (MOD($AG123,12)-$P123)&gt;=0.5,"半",0))</f>
        <v/>
      </c>
      <c r="R123" s="101" t="s">
        <v>74</v>
      </c>
      <c r="S123" s="263" t="str">
        <f>IF($R124="","",ROUNDDOWN($AG123*($R123/$R124)/12,0))</f>
        <v/>
      </c>
      <c r="T123" s="250" t="str">
        <f>IF($R124="","",ROUNDDOWN(MOD($AG123*($R123/$R124),12),0))</f>
        <v/>
      </c>
      <c r="U123" s="252" t="str">
        <f>IF(R124="","",IF( (MOD($AG123*($R123/$R124),12)-$T123)&gt;=0.5,"半",0) )</f>
        <v/>
      </c>
      <c r="V123"/>
      <c r="W123" s="127"/>
      <c r="X123" s="127"/>
      <c r="Y123" s="127"/>
      <c r="Z123" s="126"/>
      <c r="AA123" s="126"/>
      <c r="AB123" s="127"/>
      <c r="AC123" s="128"/>
      <c r="AE123" s="292"/>
      <c r="AF123" s="425"/>
      <c r="AG123" s="296">
        <f>IF(OR($AE123&lt;&gt;$AE125,$AE125=""), SUMIF($AE$13:$AE$188,$AE123,$AH$13:$AH$188),"" )</f>
        <v>0</v>
      </c>
      <c r="AH123" s="282" t="e">
        <f>IF(AF123=2,0,L123*12+M123+COUNTIF(N123:N123,"半")*0.5)</f>
        <v>#VALUE!</v>
      </c>
      <c r="AI123" s="283"/>
      <c r="AJ123" s="289" t="str">
        <f>IF(AI123&lt;&gt;"",VLOOKUP(AI123,$AK$13:$AL$16,2),"")</f>
        <v/>
      </c>
      <c r="AK123"/>
      <c r="AL123"/>
      <c r="AM123" s="39">
        <f>IF(AQ123&gt;=12,DATEDIF(BN123,BQ123,"y")+1,DATEDIF(BN123,BQ123,"y"))</f>
        <v>0</v>
      </c>
      <c r="AN123" s="39">
        <f>IF(AQ123&gt;=12,AQ123-12,AQ123)</f>
        <v>0</v>
      </c>
      <c r="AO123" s="40" t="str">
        <f>IF(AR123&lt;=15,"半",0)</f>
        <v>半</v>
      </c>
      <c r="AP123" s="36">
        <f>DATEDIF(BN123,BQ123,"y")</f>
        <v>0</v>
      </c>
      <c r="AQ123" s="37">
        <f>IF(AR123&gt;=16,DATEDIF(BN123,BQ123,"ym")+1,DATEDIF(BN123,BQ123,"ym"))</f>
        <v>0</v>
      </c>
      <c r="AR123" s="38">
        <f>DATEDIF(BN123,BQ123,"md")</f>
        <v>14</v>
      </c>
      <c r="AS123" s="39" t="e">
        <f>IF(AW123&gt;=12,DATEDIF(BN123,BR123,"y")+1,DATEDIF(BN123,BR123,"y"))</f>
        <v>#NUM!</v>
      </c>
      <c r="AT123" s="39" t="e">
        <f>IF(AW123&gt;=12,AW123-12,AW123)</f>
        <v>#NUM!</v>
      </c>
      <c r="AU123" s="40" t="e">
        <f>IF(AX123&lt;=15,"半",0)</f>
        <v>#NUM!</v>
      </c>
      <c r="AV123" s="36" t="e">
        <f>DATEDIF(BN123,BR123,"y")</f>
        <v>#NUM!</v>
      </c>
      <c r="AW123" s="37" t="e">
        <f>IF(AX123&gt;=16,DATEDIF(BN123,BR123,"ym")+1,DATEDIF(BN123,BR123,"ym"))</f>
        <v>#NUM!</v>
      </c>
      <c r="AX123" s="38" t="e">
        <f>DATEDIF(BN123,BR123,"md")</f>
        <v>#NUM!</v>
      </c>
      <c r="AY123" s="39" t="e">
        <f>IF(BC123&gt;=12,DATEDIF(BO123,BQ123,"y")+1,DATEDIF(BO123,BQ123,"y"))</f>
        <v>#NUM!</v>
      </c>
      <c r="AZ123" s="39" t="e">
        <f>IF(BC123&gt;=12,BC123-12,BC123)</f>
        <v>#NUM!</v>
      </c>
      <c r="BA123" s="40" t="e">
        <f>IF(BD123&lt;=15,"半",0)</f>
        <v>#NUM!</v>
      </c>
      <c r="BB123" s="36" t="e">
        <f>DATEDIF(BO123,BQ123,"y")</f>
        <v>#NUM!</v>
      </c>
      <c r="BC123" s="37" t="e">
        <f>IF(BD123&gt;=16,DATEDIF(BO123,BQ123,"ym")+1,DATEDIF(BO123,BQ123,"ym"))</f>
        <v>#NUM!</v>
      </c>
      <c r="BD123" s="37" t="e">
        <f>DATEDIF(BO123,BQ123,"md")</f>
        <v>#NUM!</v>
      </c>
      <c r="BE123" s="39" t="e">
        <f>IF(BI123&gt;=12,DATEDIF(BO123,BR123,"y")+1,DATEDIF(BO123,BR123,"y"))</f>
        <v>#NUM!</v>
      </c>
      <c r="BF123" s="39" t="e">
        <f>IF(BI123&gt;=12,BI123-12,BI123)</f>
        <v>#NUM!</v>
      </c>
      <c r="BG123" s="40" t="e">
        <f>IF(BJ123&lt;=15,"半",0)</f>
        <v>#NUM!</v>
      </c>
      <c r="BH123" s="36" t="e">
        <f>DATEDIF(BO123,BR123,"y")</f>
        <v>#NUM!</v>
      </c>
      <c r="BI123" s="37" t="e">
        <f>IF(BJ123&gt;=16,DATEDIF(BO123,BR123,"ym")+1,DATEDIF(BO123,BR123,"ym"))</f>
        <v>#NUM!</v>
      </c>
      <c r="BJ123" s="38" t="e">
        <f>DATEDIF(BO123,BR123,"md")</f>
        <v>#NUM!</v>
      </c>
      <c r="BK123" s="37"/>
      <c r="BL123" s="44">
        <f>IF(J124="現在",$AJ$6,J124)</f>
        <v>0</v>
      </c>
      <c r="BM123" s="37">
        <v>17</v>
      </c>
      <c r="BN123" s="46">
        <f>IF(DAY(J123)&lt;=15,J123-DAY(J123)+1,J123-DAY(J123)+16)</f>
        <v>1</v>
      </c>
      <c r="BO123" s="46">
        <f>IF(DAY(BN123)=1,BN123+15,BX123)</f>
        <v>16</v>
      </c>
      <c r="BP123" s="47"/>
      <c r="BQ123" s="115">
        <f>IF(CG123&gt;=16,CE123,IF(J124="現在",$AJ$6-CG123+15,J124-CG123+15))</f>
        <v>15</v>
      </c>
      <c r="BR123" s="48">
        <f>IF(DAY(BQ123)=15,BQ123-DAY(BQ123),BQ123-DAY(BQ123)+15)</f>
        <v>0</v>
      </c>
      <c r="BS123" s="47"/>
      <c r="BT123" s="47"/>
      <c r="BU123" s="45">
        <f>YEAR(J123)</f>
        <v>1900</v>
      </c>
      <c r="BV123" s="49">
        <f>MONTH(J123)+1</f>
        <v>2</v>
      </c>
      <c r="BW123" s="50" t="str">
        <f>CONCATENATE(BU123,"/",BV123,"/",1)</f>
        <v>1900/2/1</v>
      </c>
      <c r="BX123" s="50">
        <f t="shared" si="0"/>
        <v>32</v>
      </c>
      <c r="BY123" s="50">
        <f>BW123-1</f>
        <v>31</v>
      </c>
      <c r="BZ123" s="45">
        <f t="shared" si="1"/>
        <v>31</v>
      </c>
      <c r="CA123" s="45">
        <f>DAY(J123)</f>
        <v>0</v>
      </c>
      <c r="CB123" s="45">
        <f>YEAR(BL123)</f>
        <v>1900</v>
      </c>
      <c r="CC123" s="49">
        <f>IF(MONTH(BL123)=12,MONTH(BL123)-12+1,MONTH(BL123)+1)</f>
        <v>2</v>
      </c>
      <c r="CD123" s="50" t="str">
        <f>IF(CC123=1,CONCATENATE(CB123+1,"/",CC123,"/",1),CONCATENATE(CB123,"/",CC123,"/",1))</f>
        <v>1900/2/1</v>
      </c>
      <c r="CE123" s="50">
        <f t="shared" si="2"/>
        <v>31</v>
      </c>
      <c r="CF123" s="45">
        <f t="shared" si="3"/>
        <v>31</v>
      </c>
      <c r="CG123" s="45">
        <f>DAY(BL123)</f>
        <v>0</v>
      </c>
    </row>
    <row r="124" spans="1:86" ht="12.75" customHeight="1" thickBot="1">
      <c r="A124" s="266"/>
      <c r="B124" s="476"/>
      <c r="C124" s="477"/>
      <c r="D124" s="477"/>
      <c r="E124" s="477"/>
      <c r="F124" s="477"/>
      <c r="G124" s="478"/>
      <c r="H124" s="8" t="s">
        <v>21</v>
      </c>
      <c r="I124" s="8"/>
      <c r="J124" s="474"/>
      <c r="K124" s="475"/>
      <c r="L124" s="279"/>
      <c r="M124" s="452"/>
      <c r="N124" s="281"/>
      <c r="O124" s="287"/>
      <c r="P124" s="251"/>
      <c r="Q124" s="298"/>
      <c r="R124" s="102"/>
      <c r="S124" s="264"/>
      <c r="T124" s="251"/>
      <c r="U124" s="253"/>
      <c r="V124" s="152"/>
      <c r="W124" s="129"/>
      <c r="X124" s="129"/>
      <c r="Y124" s="129"/>
      <c r="Z124" s="130"/>
      <c r="AA124" s="130"/>
      <c r="AB124" s="129"/>
      <c r="AC124" s="131"/>
      <c r="AE124" s="292"/>
      <c r="AF124" s="425"/>
      <c r="AG124" s="296"/>
      <c r="AH124" s="282"/>
      <c r="AI124" s="284"/>
      <c r="AJ124" s="191"/>
      <c r="AK124"/>
      <c r="AL124"/>
      <c r="AM124" s="58"/>
      <c r="AN124" s="58"/>
      <c r="AO124" s="59"/>
      <c r="AP124" s="36"/>
      <c r="AQ124" s="37"/>
      <c r="AR124" s="38"/>
      <c r="AS124" s="58"/>
      <c r="AT124" s="58"/>
      <c r="AU124" s="59"/>
      <c r="AV124" s="36"/>
      <c r="AW124" s="37"/>
      <c r="AX124" s="38"/>
      <c r="AY124" s="58"/>
      <c r="AZ124" s="58"/>
      <c r="BA124" s="59"/>
      <c r="BB124" s="36"/>
      <c r="BC124" s="37"/>
      <c r="BD124" s="37"/>
      <c r="BE124" s="58"/>
      <c r="BF124" s="58"/>
      <c r="BG124" s="59"/>
      <c r="BH124" s="36"/>
      <c r="BI124" s="37"/>
      <c r="BJ124" s="38"/>
      <c r="BK124" s="37"/>
      <c r="BL124" s="44"/>
      <c r="BM124" s="37"/>
      <c r="BN124" s="46"/>
      <c r="BO124" s="46"/>
      <c r="BP124" s="47"/>
      <c r="BQ124" s="48"/>
      <c r="BR124" s="48"/>
      <c r="BS124" s="47"/>
      <c r="BT124" s="47"/>
      <c r="BV124" s="49"/>
      <c r="BW124" s="50"/>
      <c r="BX124" s="50"/>
      <c r="BY124" s="50"/>
      <c r="CC124" s="49"/>
      <c r="CD124" s="50"/>
      <c r="CE124" s="50"/>
    </row>
    <row r="125" spans="1:86" s="9" customFormat="1" ht="28.5" customHeight="1">
      <c r="A125" s="479" t="s">
        <v>75</v>
      </c>
      <c r="B125" s="479"/>
      <c r="C125" s="479"/>
      <c r="D125" s="479"/>
      <c r="E125" s="479"/>
      <c r="F125" s="479"/>
      <c r="G125" s="479"/>
      <c r="H125" s="479"/>
      <c r="I125" s="479"/>
      <c r="J125" s="479"/>
      <c r="K125" s="479"/>
      <c r="L125" s="479"/>
      <c r="M125" s="479"/>
      <c r="N125" s="479"/>
      <c r="O125" s="479"/>
      <c r="P125" s="479"/>
      <c r="Q125" s="479"/>
      <c r="R125" s="479"/>
      <c r="S125" s="479"/>
      <c r="T125" s="479"/>
      <c r="U125" s="479"/>
      <c r="V125" s="479"/>
      <c r="W125" s="479"/>
      <c r="X125" s="479"/>
      <c r="Y125" s="479"/>
      <c r="Z125" s="479"/>
      <c r="AA125" s="479"/>
      <c r="AB125" s="479"/>
      <c r="AC125" s="72" t="s">
        <v>75</v>
      </c>
      <c r="AD125" s="72"/>
      <c r="AE125" s="51"/>
      <c r="AF125" s="45"/>
      <c r="AG125" s="72"/>
      <c r="AH125" s="116"/>
      <c r="AI125" s="10"/>
      <c r="AJ125" s="10"/>
      <c r="AK125"/>
      <c r="AL125"/>
    </row>
    <row r="126" spans="1:86" s="9" customFormat="1" ht="28.5" customHeight="1" thickBot="1">
      <c r="A126" s="479" t="s">
        <v>75</v>
      </c>
      <c r="B126" s="479"/>
      <c r="C126" s="479"/>
      <c r="D126" s="479"/>
      <c r="E126" s="479"/>
      <c r="F126" s="479"/>
      <c r="G126" s="479"/>
      <c r="H126" s="479"/>
      <c r="I126" s="479"/>
      <c r="J126" s="479"/>
      <c r="K126" s="479"/>
      <c r="L126" s="479"/>
      <c r="M126" s="479"/>
      <c r="N126" s="479"/>
      <c r="O126" s="479"/>
      <c r="P126" s="479"/>
      <c r="Q126" s="479"/>
      <c r="R126" s="479"/>
      <c r="S126" s="479"/>
      <c r="T126" s="479"/>
      <c r="U126" s="479"/>
      <c r="V126" s="479"/>
      <c r="W126" s="479"/>
      <c r="X126" s="479"/>
      <c r="Y126" s="479"/>
      <c r="Z126" s="479"/>
      <c r="AA126" s="479"/>
      <c r="AB126" s="479"/>
      <c r="AC126" s="72" t="s">
        <v>75</v>
      </c>
      <c r="AD126" s="72"/>
      <c r="AE126" s="51"/>
      <c r="AF126" s="45"/>
      <c r="AG126" s="72"/>
      <c r="AH126" s="116"/>
      <c r="AI126" s="10"/>
      <c r="AJ126" s="10"/>
      <c r="AK126" s="10"/>
      <c r="AL126" s="10"/>
    </row>
    <row r="127" spans="1:86" s="9" customFormat="1" ht="28.5" customHeight="1" thickBot="1">
      <c r="A127" s="443" t="s">
        <v>77</v>
      </c>
      <c r="B127" s="444"/>
      <c r="C127" s="440" t="str">
        <f>IF($B130="","",$C$2)</f>
        <v/>
      </c>
      <c r="D127" s="441"/>
      <c r="E127" s="442"/>
      <c r="F127" s="103" t="s">
        <v>86</v>
      </c>
      <c r="G127" s="458" t="str">
        <f>IF($B130="","",$G$2)</f>
        <v/>
      </c>
      <c r="H127" s="458"/>
      <c r="I127" s="458"/>
      <c r="J127" s="458"/>
      <c r="K127" s="458"/>
      <c r="L127" s="458"/>
      <c r="M127" s="458"/>
      <c r="N127" s="458"/>
      <c r="O127" s="459"/>
      <c r="P127" s="96" t="s">
        <v>34</v>
      </c>
      <c r="Q127" s="104" t="str">
        <f>IF($B130="","",Y$2)</f>
        <v/>
      </c>
      <c r="R127" s="104" t="str">
        <f>IF($B130="","",Z$2)</f>
        <v/>
      </c>
      <c r="S127" s="104" t="str">
        <f>IF($B130="","",AA$2)</f>
        <v/>
      </c>
      <c r="T127" s="104" t="str">
        <f>IF($B130="","",AB$2)</f>
        <v/>
      </c>
      <c r="U127" s="104" t="str">
        <f>IF($B130="","",AC$2)</f>
        <v/>
      </c>
      <c r="V127" s="97" t="s">
        <v>78</v>
      </c>
      <c r="W127" s="484" t="str">
        <f>IF($B130="","",(CONCATENATE($C$7,"　",$F$7)))</f>
        <v/>
      </c>
      <c r="X127" s="485"/>
      <c r="Y127" s="485"/>
      <c r="Z127" s="485"/>
      <c r="AA127" s="485"/>
      <c r="AB127" s="485"/>
      <c r="AC127" s="486"/>
      <c r="AF127" s="45"/>
      <c r="AI127" s="10"/>
      <c r="AJ127" s="10"/>
      <c r="AK127" s="10"/>
      <c r="AL127" s="10"/>
    </row>
    <row r="128" spans="1:86" ht="20.25" customHeight="1" thickBot="1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6"/>
      <c r="M128" s="56"/>
      <c r="N128" s="56"/>
      <c r="O128" s="56"/>
      <c r="P128" s="56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317" t="s">
        <v>110</v>
      </c>
      <c r="AF128" s="318" t="s">
        <v>105</v>
      </c>
      <c r="AG128" s="487" t="s">
        <v>104</v>
      </c>
      <c r="AH128" s="483" t="s">
        <v>103</v>
      </c>
      <c r="AI128" s="10"/>
      <c r="AJ128" s="10"/>
      <c r="AK128" s="52"/>
      <c r="AL128" s="52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</row>
    <row r="129" spans="1:86" ht="12.75" customHeight="1">
      <c r="A129" s="77" t="s">
        <v>19</v>
      </c>
      <c r="B129" s="446" t="s">
        <v>88</v>
      </c>
      <c r="C129" s="351"/>
      <c r="D129" s="351"/>
      <c r="E129" s="351"/>
      <c r="F129" s="351"/>
      <c r="G129" s="447"/>
      <c r="H129" s="446" t="s">
        <v>22</v>
      </c>
      <c r="I129" s="351"/>
      <c r="J129" s="351"/>
      <c r="K129" s="447"/>
      <c r="L129" s="454" t="s">
        <v>23</v>
      </c>
      <c r="M129" s="349"/>
      <c r="N129" s="455"/>
      <c r="O129" s="449" t="s">
        <v>53</v>
      </c>
      <c r="P129" s="449"/>
      <c r="Q129" s="450"/>
      <c r="R129" s="78" t="s">
        <v>54</v>
      </c>
      <c r="S129" s="343" t="s">
        <v>55</v>
      </c>
      <c r="T129" s="344"/>
      <c r="U129" s="344"/>
      <c r="V129" s="79" t="s">
        <v>60</v>
      </c>
      <c r="W129" s="80"/>
      <c r="X129" s="11"/>
      <c r="Y129" s="11"/>
      <c r="Z129" s="11"/>
      <c r="AA129" s="11"/>
      <c r="AB129" s="11"/>
      <c r="AC129" s="74"/>
      <c r="AE129" s="317"/>
      <c r="AF129" s="319"/>
      <c r="AG129" s="487"/>
      <c r="AH129" s="483"/>
      <c r="AI129" s="12"/>
      <c r="AJ129" s="12"/>
      <c r="AK129" s="12"/>
      <c r="AL129" s="12"/>
      <c r="AM129" s="63"/>
      <c r="AN129" s="63"/>
      <c r="AO129" s="63"/>
      <c r="AP129" s="37"/>
      <c r="AQ129" s="37"/>
      <c r="AR129" s="37"/>
      <c r="AS129" s="63"/>
      <c r="AT129" s="63"/>
      <c r="AU129" s="63"/>
      <c r="AV129" s="37"/>
      <c r="AW129" s="37"/>
      <c r="AX129" s="37"/>
      <c r="AY129" s="63"/>
      <c r="AZ129" s="63"/>
      <c r="BA129" s="63"/>
      <c r="BB129" s="37"/>
      <c r="BC129" s="37"/>
      <c r="BD129" s="37"/>
      <c r="BE129" s="63"/>
      <c r="BF129" s="63"/>
      <c r="BG129" s="63"/>
      <c r="BH129" s="37"/>
      <c r="BI129" s="37"/>
      <c r="BJ129" s="37"/>
      <c r="BK129" s="37"/>
      <c r="BL129" s="44"/>
      <c r="BM129" s="37"/>
      <c r="BN129" s="64"/>
      <c r="BO129" s="64"/>
      <c r="BP129" s="64"/>
      <c r="BQ129" s="64"/>
      <c r="BR129" s="64"/>
      <c r="BS129" s="64"/>
      <c r="BT129" s="64"/>
      <c r="BU129" s="57"/>
      <c r="BV129" s="65"/>
      <c r="BW129" s="66"/>
      <c r="BX129" s="66"/>
      <c r="BY129" s="66"/>
      <c r="BZ129" s="57"/>
      <c r="CA129" s="57"/>
      <c r="CB129" s="57"/>
      <c r="CC129" s="65"/>
      <c r="CD129" s="66"/>
      <c r="CE129" s="66"/>
      <c r="CF129" s="57"/>
      <c r="CG129" s="57"/>
      <c r="CH129" s="57"/>
    </row>
    <row r="130" spans="1:86" ht="12.75" customHeight="1">
      <c r="A130" s="265"/>
      <c r="B130" s="436"/>
      <c r="C130" s="460"/>
      <c r="D130" s="460"/>
      <c r="E130" s="460"/>
      <c r="F130" s="460"/>
      <c r="G130" s="461"/>
      <c r="H130" s="1" t="s">
        <v>20</v>
      </c>
      <c r="I130" s="7"/>
      <c r="J130" s="302"/>
      <c r="K130" s="303"/>
      <c r="L130" s="277" t="str">
        <f>IF($J130&lt;&gt;"",IF($AI130="0-",AS130,IF($AI130="+0",AY130,IF($AI130="+-",BE130,AM130))),"")</f>
        <v/>
      </c>
      <c r="M130" s="250" t="str">
        <f>IF($J130&lt;&gt;"",IF($AI130="0-",AT130,IF($AI130="+0",AZ130,IF($AI130="+-",BF130,AN130))),"")</f>
        <v/>
      </c>
      <c r="N130" s="259" t="str">
        <f>IF($J130&lt;&gt;"",IF($AI130="0-",AU130,IF($AI130="+0",BA130,IF($AI130="+-",BG130,AO130))),"")</f>
        <v/>
      </c>
      <c r="O130" s="286" t="str">
        <f>IF($R131="","",ROUNDDOWN($AG130/12,0))</f>
        <v/>
      </c>
      <c r="P130" s="250" t="str">
        <f>IF($R131="","",ROUNDDOWN(MOD($AG130,12),0))</f>
        <v/>
      </c>
      <c r="Q130" s="297" t="str">
        <f>IF($R131="","", IF( (MOD($AG130,12)-$P130)&gt;=0.5,"半",0))</f>
        <v/>
      </c>
      <c r="R130" s="101"/>
      <c r="S130" s="263" t="str">
        <f>IF($R131="","",ROUNDDOWN($AG130*($R130/$R131)/12,0))</f>
        <v/>
      </c>
      <c r="T130" s="250" t="str">
        <f>IF($R131="","",ROUNDDOWN(MOD($AG130*($R130/$R131),12),0))</f>
        <v/>
      </c>
      <c r="U130" s="252" t="str">
        <f>IF(R131="","",IF( (MOD($AG130*($R130/$R131),12)-$T130)&gt;=0.5,"半",0) )</f>
        <v/>
      </c>
      <c r="V130"/>
      <c r="Z130" s="45"/>
      <c r="AA130" s="45"/>
      <c r="AB130" s="45"/>
      <c r="AC130" s="125"/>
      <c r="AE130" s="307"/>
      <c r="AF130" s="425"/>
      <c r="AG130" s="296">
        <f>IF(OR($AE130&lt;&gt;$AE132,$AE132=""), SUMIF($AE$13:$AE$188,$AE130,$AH$13:$AH$188),"" )</f>
        <v>0</v>
      </c>
      <c r="AH130" s="282" t="e">
        <f>IF(AF130=2,0,L130*12+M130+COUNTIF(N130:N130,"半")*0.5)</f>
        <v>#VALUE!</v>
      </c>
      <c r="AI130" s="489"/>
      <c r="AJ130" s="289" t="str">
        <f>IF(AI130&lt;&gt;"",VLOOKUP(AI130,$AK$13:$AL$16,2),"")</f>
        <v/>
      </c>
      <c r="AK130" s="142"/>
      <c r="AL130" s="33" t="s">
        <v>18</v>
      </c>
      <c r="AM130" s="39">
        <f>IF(AQ130&gt;=12,DATEDIF(BN130,BQ130,"y")+1,DATEDIF(BN130,BQ130,"y"))</f>
        <v>0</v>
      </c>
      <c r="AN130" s="39">
        <f>IF(AQ130&gt;=12,AQ130-12,AQ130)</f>
        <v>0</v>
      </c>
      <c r="AO130" s="40" t="str">
        <f>IF(AR130&lt;=15,"半",0)</f>
        <v>半</v>
      </c>
      <c r="AP130" s="36">
        <f>DATEDIF(BN130,BQ130,"y")</f>
        <v>0</v>
      </c>
      <c r="AQ130" s="37">
        <f>IF(AR130&gt;=16,DATEDIF(BN130,BQ130,"ym")+1,DATEDIF(BN130,BQ130,"ym"))</f>
        <v>0</v>
      </c>
      <c r="AR130" s="38">
        <f>DATEDIF(BN130,BQ130,"md")</f>
        <v>14</v>
      </c>
      <c r="AS130" s="39" t="e">
        <f>IF(AW130&gt;=12,DATEDIF(BN130,BR130,"y")+1,DATEDIF(BN130,BR130,"y"))</f>
        <v>#NUM!</v>
      </c>
      <c r="AT130" s="39" t="e">
        <f>IF(AW130&gt;=12,AW130-12,AW130)</f>
        <v>#NUM!</v>
      </c>
      <c r="AU130" s="40" t="e">
        <f>IF(AX130&lt;=15,"半",0)</f>
        <v>#NUM!</v>
      </c>
      <c r="AV130" s="36" t="e">
        <f>DATEDIF(BN130,BR130,"y")</f>
        <v>#NUM!</v>
      </c>
      <c r="AW130" s="37" t="e">
        <f>IF(AX130&gt;=16,DATEDIF(BN130,BR130,"ym")+1,DATEDIF(BN130,BR130,"ym"))</f>
        <v>#NUM!</v>
      </c>
      <c r="AX130" s="38" t="e">
        <f>DATEDIF(BN130,BR130,"md")</f>
        <v>#NUM!</v>
      </c>
      <c r="AY130" s="39" t="e">
        <f>IF(BC130&gt;=12,DATEDIF(BO130,BQ130,"y")+1,DATEDIF(BO130,BQ130,"y"))</f>
        <v>#NUM!</v>
      </c>
      <c r="AZ130" s="39" t="e">
        <f>IF(BC130&gt;=12,BC130-12,BC130)</f>
        <v>#NUM!</v>
      </c>
      <c r="BA130" s="40" t="e">
        <f>IF(BD130&lt;=15,"半",0)</f>
        <v>#NUM!</v>
      </c>
      <c r="BB130" s="36" t="e">
        <f>DATEDIF(BO130,BQ130,"y")</f>
        <v>#NUM!</v>
      </c>
      <c r="BC130" s="37" t="e">
        <f>IF(BD130&gt;=16,DATEDIF(BO130,BQ130,"ym")+1,DATEDIF(BO130,BQ130,"ym"))</f>
        <v>#NUM!</v>
      </c>
      <c r="BD130" s="37" t="e">
        <f>DATEDIF(BO130,BQ130,"md")</f>
        <v>#NUM!</v>
      </c>
      <c r="BE130" s="39" t="e">
        <f>IF(BI130&gt;=12,DATEDIF(BO130,BR130,"y")+1,DATEDIF(BO130,BR130,"y"))</f>
        <v>#NUM!</v>
      </c>
      <c r="BF130" s="39" t="e">
        <f>IF(BI130&gt;=12,BI130-12,BI130)</f>
        <v>#NUM!</v>
      </c>
      <c r="BG130" s="40" t="e">
        <f>IF(BJ130&lt;=15,"半",0)</f>
        <v>#NUM!</v>
      </c>
      <c r="BH130" s="36" t="e">
        <f>DATEDIF(BO130,BR130,"y")</f>
        <v>#NUM!</v>
      </c>
      <c r="BI130" s="37" t="e">
        <f>IF(BJ130&gt;=16,DATEDIF(BO130,BR130,"ym")+1,DATEDIF(BO130,BR130,"ym"))</f>
        <v>#NUM!</v>
      </c>
      <c r="BJ130" s="38" t="e">
        <f>DATEDIF(BO130,BR130,"md")</f>
        <v>#NUM!</v>
      </c>
      <c r="BK130" s="37"/>
      <c r="BL130" s="44">
        <f>IF(J131="現在",$AJ$6,J131)</f>
        <v>0</v>
      </c>
      <c r="BM130" s="37">
        <v>2</v>
      </c>
      <c r="BN130" s="46">
        <f>IF(DAY(J130)&lt;=15,J130-DAY(J130)+1,J130-DAY(J130)+16)</f>
        <v>1</v>
      </c>
      <c r="BO130" s="46">
        <f>IF(DAY(BN130)=1,BN130+15,BX130)</f>
        <v>16</v>
      </c>
      <c r="BP130" s="47"/>
      <c r="BQ130" s="115">
        <f>IF(CG130&gt;=16,CE130,IF(J131="現在",$AJ$6-CG130+15,J131-CG130+15))</f>
        <v>15</v>
      </c>
      <c r="BR130" s="48">
        <f>IF(DAY(BQ130)=15,BQ130-DAY(BQ130),BQ130-DAY(BQ130)+15)</f>
        <v>0</v>
      </c>
      <c r="BS130" s="47"/>
      <c r="BT130" s="47"/>
      <c r="BU130" s="45">
        <f>YEAR(J130)</f>
        <v>1900</v>
      </c>
      <c r="BV130" s="49">
        <f>MONTH(J130)+1</f>
        <v>2</v>
      </c>
      <c r="BW130" s="50" t="str">
        <f>CONCATENATE(BU130,"/",BV130,"/",1)</f>
        <v>1900/2/1</v>
      </c>
      <c r="BX130" s="50">
        <f t="shared" ref="BX130:BX188" si="4">BW130+1-1</f>
        <v>32</v>
      </c>
      <c r="BY130" s="50">
        <f>BW130-1</f>
        <v>31</v>
      </c>
      <c r="BZ130" s="45">
        <f t="shared" ref="BZ130:BZ188" si="5">DAY(BY130)</f>
        <v>31</v>
      </c>
      <c r="CA130" s="45">
        <f>DAY(J130)</f>
        <v>0</v>
      </c>
      <c r="CB130" s="45">
        <f>YEAR(BL130)</f>
        <v>1900</v>
      </c>
      <c r="CC130" s="49">
        <f>IF(MONTH(BL130)=12,MONTH(BL130)-12+1,MONTH(BL130)+1)</f>
        <v>2</v>
      </c>
      <c r="CD130" s="50" t="str">
        <f>IF(CC130=1,CONCATENATE(CB130+1,"/",CC130,"/",1),CONCATENATE(CB130,"/",CC130,"/",1))</f>
        <v>1900/2/1</v>
      </c>
      <c r="CE130" s="50">
        <f t="shared" ref="CE130:CE188" si="6">CD130-1</f>
        <v>31</v>
      </c>
      <c r="CF130" s="45">
        <f t="shared" ref="CF130:CF188" si="7">DAY(CE130)</f>
        <v>31</v>
      </c>
      <c r="CG130" s="45">
        <f>DAY(BL130)</f>
        <v>0</v>
      </c>
    </row>
    <row r="131" spans="1:86" ht="12.75" customHeight="1">
      <c r="A131" s="305"/>
      <c r="B131" s="462"/>
      <c r="C131" s="463"/>
      <c r="D131" s="463"/>
      <c r="E131" s="463"/>
      <c r="F131" s="463"/>
      <c r="G131" s="464"/>
      <c r="H131" s="2" t="s">
        <v>21</v>
      </c>
      <c r="I131" s="106"/>
      <c r="J131" s="290"/>
      <c r="K131" s="291"/>
      <c r="L131" s="304"/>
      <c r="M131" s="251"/>
      <c r="N131" s="285"/>
      <c r="O131" s="287"/>
      <c r="P131" s="251"/>
      <c r="Q131" s="298"/>
      <c r="R131" s="102"/>
      <c r="S131" s="264"/>
      <c r="T131" s="251"/>
      <c r="U131" s="253"/>
      <c r="V131"/>
      <c r="Z131" s="45"/>
      <c r="AA131" s="45"/>
      <c r="AB131" s="45"/>
      <c r="AC131" s="125"/>
      <c r="AE131" s="307"/>
      <c r="AF131" s="425"/>
      <c r="AG131" s="296"/>
      <c r="AH131" s="282"/>
      <c r="AI131" s="490"/>
      <c r="AJ131" s="191"/>
      <c r="AK131" s="142" t="s">
        <v>46</v>
      </c>
      <c r="AL131" s="32" t="s">
        <v>17</v>
      </c>
      <c r="AM131" s="58"/>
      <c r="AN131" s="58"/>
      <c r="AO131" s="59"/>
      <c r="AP131" s="36"/>
      <c r="AQ131" s="37"/>
      <c r="AR131" s="38"/>
      <c r="AS131" s="58"/>
      <c r="AT131" s="58"/>
      <c r="AU131" s="59"/>
      <c r="AV131" s="36"/>
      <c r="AW131" s="37"/>
      <c r="AX131" s="38"/>
      <c r="AY131" s="58"/>
      <c r="AZ131" s="58"/>
      <c r="BA131" s="59"/>
      <c r="BB131" s="36"/>
      <c r="BC131" s="37"/>
      <c r="BD131" s="37"/>
      <c r="BE131" s="58"/>
      <c r="BF131" s="58"/>
      <c r="BG131" s="59"/>
      <c r="BH131" s="36"/>
      <c r="BI131" s="37"/>
      <c r="BJ131" s="38"/>
      <c r="BK131" s="37"/>
      <c r="BL131" s="44"/>
      <c r="BM131" s="37"/>
      <c r="BN131" s="46"/>
      <c r="BO131" s="46"/>
      <c r="BP131" s="47"/>
      <c r="BQ131" s="48"/>
      <c r="BR131" s="48"/>
      <c r="BS131" s="47"/>
      <c r="BT131" s="47"/>
      <c r="BV131" s="49"/>
      <c r="BW131" s="50"/>
      <c r="BX131" s="50"/>
      <c r="BY131" s="50"/>
      <c r="CC131" s="49"/>
      <c r="CD131" s="50"/>
      <c r="CE131" s="50"/>
    </row>
    <row r="132" spans="1:86" ht="12.75" customHeight="1">
      <c r="A132" s="265"/>
      <c r="B132" s="436"/>
      <c r="C132" s="238"/>
      <c r="D132" s="238"/>
      <c r="E132" s="238"/>
      <c r="F132" s="238"/>
      <c r="G132" s="239"/>
      <c r="H132" s="1" t="s">
        <v>20</v>
      </c>
      <c r="I132" s="7"/>
      <c r="J132" s="302"/>
      <c r="K132" s="303"/>
      <c r="L132" s="277" t="str">
        <f>IF($J132&lt;&gt;"",IF($AI132="0-",AS132,IF($AI132="+0",AY132,IF($AI132="+-",BE132,AM132))),"")</f>
        <v/>
      </c>
      <c r="M132" s="250" t="str">
        <f>IF($J132&lt;&gt;"",IF($AI132="0-",AT132,IF($AI132="+0",AZ132,IF($AI132="+-",BF132,AN132))),"")</f>
        <v/>
      </c>
      <c r="N132" s="259" t="str">
        <f>IF($J132&lt;&gt;"",IF($AI132="0-",AU132,IF($AI132="+0",BA132,IF($AI132="+-",BG132,AO132))),"")</f>
        <v/>
      </c>
      <c r="O132" s="286" t="str">
        <f>IF($R133="","",ROUNDDOWN($AG132/12,0))</f>
        <v/>
      </c>
      <c r="P132" s="250" t="str">
        <f>IF($R133="","",ROUNDDOWN(MOD($AG132,12),0))</f>
        <v/>
      </c>
      <c r="Q132" s="297" t="str">
        <f>IF($R133="","", IF( (MOD($AG132,12)-$P132)&gt;=0.5,"半",0))</f>
        <v/>
      </c>
      <c r="R132" s="101" t="s">
        <v>74</v>
      </c>
      <c r="S132" s="263" t="str">
        <f>IF($R133="","",ROUNDDOWN($AG132*($R132/$R133)/12,0))</f>
        <v/>
      </c>
      <c r="T132" s="250" t="str">
        <f>IF($R133="","",ROUNDDOWN(MOD($AG132*($R132/$R133),12),0))</f>
        <v/>
      </c>
      <c r="U132" s="252" t="str">
        <f>IF(R133="","",IF( (MOD($AG132*($R132/$R133),12)-$T132)&gt;=0.5,"半",0) )</f>
        <v/>
      </c>
      <c r="V132"/>
      <c r="Z132" s="45"/>
      <c r="AA132" s="45"/>
      <c r="AB132" s="45"/>
      <c r="AC132" s="125"/>
      <c r="AE132" s="307"/>
      <c r="AF132" s="425"/>
      <c r="AG132" s="296">
        <f>IF(OR($AE132&lt;&gt;$AE134,$AE134=""), SUMIF($AE$13:$AE$188,$AE132,$AH$13:$AH$188),"" )</f>
        <v>0</v>
      </c>
      <c r="AH132" s="282" t="e">
        <f>IF(AF132=2,0,L132*12+M132+COUNTIF(N132:N132,"半")*0.5)</f>
        <v>#VALUE!</v>
      </c>
      <c r="AI132" s="489"/>
      <c r="AJ132" s="289" t="str">
        <f>IF(AI132&lt;&gt;"",VLOOKUP(AI132,$AK$13:$AL$16,2),"")</f>
        <v/>
      </c>
      <c r="AK132" s="142" t="s">
        <v>47</v>
      </c>
      <c r="AL132" s="32" t="s">
        <v>16</v>
      </c>
      <c r="AM132" s="39">
        <f>IF(AQ132&gt;=12,DATEDIF(BN132,BQ132,"y")+1,DATEDIF(BN132,BQ132,"y"))</f>
        <v>0</v>
      </c>
      <c r="AN132" s="39">
        <f>IF(AQ132&gt;=12,AQ132-12,AQ132)</f>
        <v>0</v>
      </c>
      <c r="AO132" s="40" t="str">
        <f>IF(AR132&lt;=15,"半",0)</f>
        <v>半</v>
      </c>
      <c r="AP132" s="36">
        <f>DATEDIF(BN132,BQ132,"y")</f>
        <v>0</v>
      </c>
      <c r="AQ132" s="37">
        <f>IF(AR132&gt;=16,DATEDIF(BN132,BQ132,"ym")+1,DATEDIF(BN132,BQ132,"ym"))</f>
        <v>0</v>
      </c>
      <c r="AR132" s="38">
        <f>DATEDIF(BN132,BQ132,"md")</f>
        <v>14</v>
      </c>
      <c r="AS132" s="39" t="e">
        <f>IF(AW132&gt;=12,DATEDIF(BN132,BR132,"y")+1,DATEDIF(BN132,BR132,"y"))</f>
        <v>#NUM!</v>
      </c>
      <c r="AT132" s="39" t="e">
        <f>IF(AW132&gt;=12,AW132-12,AW132)</f>
        <v>#NUM!</v>
      </c>
      <c r="AU132" s="40" t="e">
        <f>IF(AX132&lt;=15,"半",0)</f>
        <v>#NUM!</v>
      </c>
      <c r="AV132" s="36" t="e">
        <f>DATEDIF(BN132,BR132,"y")</f>
        <v>#NUM!</v>
      </c>
      <c r="AW132" s="37" t="e">
        <f>IF(AX132&gt;=16,DATEDIF(BN132,BR132,"ym")+1,DATEDIF(BN132,BR132,"ym"))</f>
        <v>#NUM!</v>
      </c>
      <c r="AX132" s="38" t="e">
        <f>DATEDIF(BN132,BR132,"md")</f>
        <v>#NUM!</v>
      </c>
      <c r="AY132" s="39" t="e">
        <f>IF(BC132&gt;=12,DATEDIF(BO132,BQ132,"y")+1,DATEDIF(BO132,BQ132,"y"))</f>
        <v>#NUM!</v>
      </c>
      <c r="AZ132" s="39" t="e">
        <f>IF(BC132&gt;=12,BC132-12,BC132)</f>
        <v>#NUM!</v>
      </c>
      <c r="BA132" s="40" t="e">
        <f>IF(BD132&lt;=15,"半",0)</f>
        <v>#NUM!</v>
      </c>
      <c r="BB132" s="36" t="e">
        <f>DATEDIF(BO132,BQ132,"y")</f>
        <v>#NUM!</v>
      </c>
      <c r="BC132" s="37" t="e">
        <f>IF(BD132&gt;=16,DATEDIF(BO132,BQ132,"ym")+1,DATEDIF(BO132,BQ132,"ym"))</f>
        <v>#NUM!</v>
      </c>
      <c r="BD132" s="37" t="e">
        <f>DATEDIF(BO132,BQ132,"md")</f>
        <v>#NUM!</v>
      </c>
      <c r="BE132" s="39" t="e">
        <f>IF(BI132&gt;=12,DATEDIF(BO132,BR132,"y")+1,DATEDIF(BO132,BR132,"y"))</f>
        <v>#NUM!</v>
      </c>
      <c r="BF132" s="39" t="e">
        <f>IF(BI132&gt;=12,BI132-12,BI132)</f>
        <v>#NUM!</v>
      </c>
      <c r="BG132" s="40" t="e">
        <f>IF(BJ132&lt;=15,"半",0)</f>
        <v>#NUM!</v>
      </c>
      <c r="BH132" s="36" t="e">
        <f>DATEDIF(BO132,BR132,"y")</f>
        <v>#NUM!</v>
      </c>
      <c r="BI132" s="37" t="e">
        <f>IF(BJ132&gt;=16,DATEDIF(BO132,BR132,"ym")+1,DATEDIF(BO132,BR132,"ym"))</f>
        <v>#NUM!</v>
      </c>
      <c r="BJ132" s="38" t="e">
        <f>DATEDIF(BO132,BR132,"md")</f>
        <v>#NUM!</v>
      </c>
      <c r="BK132" s="37"/>
      <c r="BL132" s="44">
        <f>IF(J133="現在",$AJ$6,J133)</f>
        <v>0</v>
      </c>
      <c r="BM132" s="37">
        <v>3</v>
      </c>
      <c r="BN132" s="46">
        <f>IF(DAY(J132)&lt;=15,J132-DAY(J132)+1,J132-DAY(J132)+16)</f>
        <v>1</v>
      </c>
      <c r="BO132" s="46">
        <f>IF(DAY(BN132)=1,BN132+15,BX132)</f>
        <v>16</v>
      </c>
      <c r="BP132" s="47"/>
      <c r="BQ132" s="115">
        <f>IF(CG132&gt;=16,CE132,IF(J133="現在",$AJ$6-CG132+15,J133-CG132+15))</f>
        <v>15</v>
      </c>
      <c r="BR132" s="48">
        <f>IF(DAY(BQ132)=15,BQ132-DAY(BQ132),BQ132-DAY(BQ132)+15)</f>
        <v>0</v>
      </c>
      <c r="BS132" s="47"/>
      <c r="BT132" s="47"/>
      <c r="BU132" s="45">
        <f>YEAR(J132)</f>
        <v>1900</v>
      </c>
      <c r="BV132" s="49">
        <f>MONTH(J132)+1</f>
        <v>2</v>
      </c>
      <c r="BW132" s="50" t="str">
        <f>CONCATENATE(BU132,"/",BV132,"/",1)</f>
        <v>1900/2/1</v>
      </c>
      <c r="BX132" s="50">
        <f t="shared" si="4"/>
        <v>32</v>
      </c>
      <c r="BY132" s="50">
        <f>BW132-1</f>
        <v>31</v>
      </c>
      <c r="BZ132" s="45">
        <f t="shared" si="5"/>
        <v>31</v>
      </c>
      <c r="CA132" s="45">
        <f>DAY(J132)</f>
        <v>0</v>
      </c>
      <c r="CB132" s="45">
        <f>YEAR(BL132)</f>
        <v>1900</v>
      </c>
      <c r="CC132" s="49">
        <f>IF(MONTH(BL132)=12,MONTH(BL132)-12+1,MONTH(BL132)+1)</f>
        <v>2</v>
      </c>
      <c r="CD132" s="50" t="str">
        <f>IF(CC132=1,CONCATENATE(CB132+1,"/",CC132,"/",1),CONCATENATE(CB132,"/",CC132,"/",1))</f>
        <v>1900/2/1</v>
      </c>
      <c r="CE132" s="50">
        <f t="shared" si="6"/>
        <v>31</v>
      </c>
      <c r="CF132" s="45">
        <f t="shared" si="7"/>
        <v>31</v>
      </c>
      <c r="CG132" s="45">
        <f>DAY(BL132)</f>
        <v>0</v>
      </c>
    </row>
    <row r="133" spans="1:86" ht="12.75" customHeight="1">
      <c r="A133" s="305"/>
      <c r="B133" s="437"/>
      <c r="C133" s="240"/>
      <c r="D133" s="240"/>
      <c r="E133" s="240"/>
      <c r="F133" s="240"/>
      <c r="G133" s="241"/>
      <c r="H133" s="2" t="s">
        <v>21</v>
      </c>
      <c r="I133" s="2"/>
      <c r="J133" s="290"/>
      <c r="K133" s="291"/>
      <c r="L133" s="304"/>
      <c r="M133" s="251"/>
      <c r="N133" s="285"/>
      <c r="O133" s="287"/>
      <c r="P133" s="251"/>
      <c r="Q133" s="298"/>
      <c r="R133" s="102"/>
      <c r="S133" s="264"/>
      <c r="T133" s="251"/>
      <c r="U133" s="253"/>
      <c r="V133"/>
      <c r="Z133" s="45"/>
      <c r="AA133" s="45"/>
      <c r="AB133" s="45"/>
      <c r="AC133" s="125"/>
      <c r="AE133" s="307"/>
      <c r="AF133" s="425"/>
      <c r="AG133" s="296"/>
      <c r="AH133" s="282"/>
      <c r="AI133" s="490"/>
      <c r="AJ133" s="191"/>
      <c r="AK133" s="142" t="s">
        <v>48</v>
      </c>
      <c r="AL133" s="32" t="s">
        <v>15</v>
      </c>
      <c r="AM133" s="58"/>
      <c r="AN133" s="58"/>
      <c r="AO133" s="59"/>
      <c r="AP133" s="36"/>
      <c r="AQ133" s="37"/>
      <c r="AR133" s="38"/>
      <c r="AS133" s="58"/>
      <c r="AT133" s="58"/>
      <c r="AU133" s="59"/>
      <c r="AV133" s="36"/>
      <c r="AW133" s="37"/>
      <c r="AX133" s="38"/>
      <c r="AY133" s="58"/>
      <c r="AZ133" s="58"/>
      <c r="BA133" s="59"/>
      <c r="BB133" s="36"/>
      <c r="BC133" s="37"/>
      <c r="BD133" s="37"/>
      <c r="BE133" s="58"/>
      <c r="BF133" s="58"/>
      <c r="BG133" s="59"/>
      <c r="BH133" s="36"/>
      <c r="BI133" s="37"/>
      <c r="BJ133" s="38"/>
      <c r="BK133" s="37"/>
      <c r="BL133" s="44"/>
      <c r="BM133" s="37"/>
      <c r="BN133" s="46"/>
      <c r="BO133" s="46"/>
      <c r="BP133" s="47"/>
      <c r="BQ133" s="48"/>
      <c r="BR133" s="48"/>
      <c r="BS133" s="47"/>
      <c r="BT133" s="47"/>
      <c r="BV133" s="49"/>
      <c r="BW133" s="50"/>
      <c r="BX133" s="50"/>
      <c r="BY133" s="50"/>
      <c r="CC133" s="49"/>
      <c r="CD133" s="50"/>
      <c r="CE133" s="50"/>
    </row>
    <row r="134" spans="1:86" ht="12.75" customHeight="1">
      <c r="A134" s="265"/>
      <c r="B134" s="448"/>
      <c r="C134" s="238"/>
      <c r="D134" s="238"/>
      <c r="E134" s="238"/>
      <c r="F134" s="238"/>
      <c r="G134" s="239"/>
      <c r="H134" s="1" t="s">
        <v>20</v>
      </c>
      <c r="I134" s="7"/>
      <c r="J134" s="302"/>
      <c r="K134" s="303"/>
      <c r="L134" s="277" t="str">
        <f>IF($J134&lt;&gt;"",IF($AI134="0-",AS134,IF($AI134="+0",AY134,IF($AI134="+-",BE134,AM134))),"")</f>
        <v/>
      </c>
      <c r="M134" s="250" t="str">
        <f>IF($J134&lt;&gt;"",IF($AI134="0-",AT134,IF($AI134="+0",AZ134,IF($AI134="+-",BF134,AN134))),"")</f>
        <v/>
      </c>
      <c r="N134" s="259" t="str">
        <f>IF($J134&lt;&gt;"",IF($AI134="0-",AU134,IF($AI134="+0",BA134,IF($AI134="+-",BG134,AO134))),"")</f>
        <v/>
      </c>
      <c r="O134" s="286" t="str">
        <f>IF($R135="","",ROUNDDOWN($AG134/12,0))</f>
        <v/>
      </c>
      <c r="P134" s="250" t="str">
        <f>IF($R135="","",ROUNDDOWN(MOD($AG134,12),0))</f>
        <v/>
      </c>
      <c r="Q134" s="297" t="str">
        <f>IF($R135="","", IF( (MOD($AG134,12)-$P134)&gt;=0.5,"半",0))</f>
        <v/>
      </c>
      <c r="R134" s="101" t="s">
        <v>74</v>
      </c>
      <c r="S134" s="263" t="str">
        <f>IF($R135="","",ROUNDDOWN($AG134*($R134/$R135)/12,0))</f>
        <v/>
      </c>
      <c r="T134" s="250" t="str">
        <f>IF($R135="","",ROUNDDOWN(MOD($AG134*($R134/$R135),12),0))</f>
        <v/>
      </c>
      <c r="U134" s="252" t="str">
        <f>IF(R135="","",IF( (MOD($AG134*($R134/$R135),12)-$T134)&gt;=0.5,"半",0) )</f>
        <v/>
      </c>
      <c r="V134"/>
      <c r="Z134" s="45"/>
      <c r="AA134" s="45"/>
      <c r="AB134" s="45"/>
      <c r="AC134" s="125"/>
      <c r="AE134" s="307"/>
      <c r="AF134" s="425"/>
      <c r="AG134" s="296">
        <f>IF(OR($AE134&lt;&gt;$AE136,$AE136=""), SUMIF($AE$13:$AE$188,$AE134,$AH$13:$AH$188),"" )</f>
        <v>0</v>
      </c>
      <c r="AH134" s="282" t="e">
        <f>IF(AF134=2,0,L134*12+M134+COUNTIF(N134:N134,"半")*0.5)</f>
        <v>#VALUE!</v>
      </c>
      <c r="AI134" s="489"/>
      <c r="AJ134" s="289" t="str">
        <f>IF(AI134&lt;&gt;"",VLOOKUP(AI134,$AK$13:$AL$16,2),"")</f>
        <v/>
      </c>
      <c r="AK134" s="31"/>
      <c r="AL134" s="31"/>
      <c r="AM134" s="39">
        <f>IF(AQ134&gt;=12,DATEDIF(BN134,BQ134,"y")+1,DATEDIF(BN134,BQ134,"y"))</f>
        <v>0</v>
      </c>
      <c r="AN134" s="39">
        <f>IF(AQ134&gt;=12,AQ134-12,AQ134)</f>
        <v>0</v>
      </c>
      <c r="AO134" s="40" t="str">
        <f>IF(AR134&lt;=15,"半",0)</f>
        <v>半</v>
      </c>
      <c r="AP134" s="36">
        <f>DATEDIF(BN134,BQ134,"y")</f>
        <v>0</v>
      </c>
      <c r="AQ134" s="37">
        <f>IF(AR134&gt;=16,DATEDIF(BN134,BQ134,"ym")+1,DATEDIF(BN134,BQ134,"ym"))</f>
        <v>0</v>
      </c>
      <c r="AR134" s="38">
        <f>DATEDIF(BN134,BQ134,"md")</f>
        <v>14</v>
      </c>
      <c r="AS134" s="39" t="e">
        <f>IF(AW134&gt;=12,DATEDIF(BN134,BR134,"y")+1,DATEDIF(BN134,BR134,"y"))</f>
        <v>#NUM!</v>
      </c>
      <c r="AT134" s="39" t="e">
        <f>IF(AW134&gt;=12,AW134-12,AW134)</f>
        <v>#NUM!</v>
      </c>
      <c r="AU134" s="40" t="e">
        <f>IF(AX134&lt;=15,"半",0)</f>
        <v>#NUM!</v>
      </c>
      <c r="AV134" s="36" t="e">
        <f>DATEDIF(BN134,BR134,"y")</f>
        <v>#NUM!</v>
      </c>
      <c r="AW134" s="37" t="e">
        <f>IF(AX134&gt;=16,DATEDIF(BN134,BR134,"ym")+1,DATEDIF(BN134,BR134,"ym"))</f>
        <v>#NUM!</v>
      </c>
      <c r="AX134" s="38" t="e">
        <f>DATEDIF(BN134,BR134,"md")</f>
        <v>#NUM!</v>
      </c>
      <c r="AY134" s="39" t="e">
        <f>IF(BC134&gt;=12,DATEDIF(BO134,BQ134,"y")+1,DATEDIF(BO134,BQ134,"y"))</f>
        <v>#NUM!</v>
      </c>
      <c r="AZ134" s="39" t="e">
        <f>IF(BC134&gt;=12,BC134-12,BC134)</f>
        <v>#NUM!</v>
      </c>
      <c r="BA134" s="40" t="e">
        <f>IF(BD134&lt;=15,"半",0)</f>
        <v>#NUM!</v>
      </c>
      <c r="BB134" s="36" t="e">
        <f>DATEDIF(BO134,BQ134,"y")</f>
        <v>#NUM!</v>
      </c>
      <c r="BC134" s="37" t="e">
        <f>IF(BD134&gt;=16,DATEDIF(BO134,BQ134,"ym")+1,DATEDIF(BO134,BQ134,"ym"))</f>
        <v>#NUM!</v>
      </c>
      <c r="BD134" s="37" t="e">
        <f>DATEDIF(BO134,BQ134,"md")</f>
        <v>#NUM!</v>
      </c>
      <c r="BE134" s="39" t="e">
        <f>IF(BI134&gt;=12,DATEDIF(BO134,BR134,"y")+1,DATEDIF(BO134,BR134,"y"))</f>
        <v>#NUM!</v>
      </c>
      <c r="BF134" s="39" t="e">
        <f>IF(BI134&gt;=12,BI134-12,BI134)</f>
        <v>#NUM!</v>
      </c>
      <c r="BG134" s="40" t="e">
        <f>IF(BJ134&lt;=15,"半",0)</f>
        <v>#NUM!</v>
      </c>
      <c r="BH134" s="36" t="e">
        <f>DATEDIF(BO134,BR134,"y")</f>
        <v>#NUM!</v>
      </c>
      <c r="BI134" s="37" t="e">
        <f>IF(BJ134&gt;=16,DATEDIF(BO134,BR134,"ym")+1,DATEDIF(BO134,BR134,"ym"))</f>
        <v>#NUM!</v>
      </c>
      <c r="BJ134" s="38" t="e">
        <f>DATEDIF(BO134,BR134,"md")</f>
        <v>#NUM!</v>
      </c>
      <c r="BK134" s="37"/>
      <c r="BL134" s="44">
        <f>IF(J135="現在",$AJ$6,J135)</f>
        <v>0</v>
      </c>
      <c r="BM134" s="37">
        <v>4</v>
      </c>
      <c r="BN134" s="46">
        <f>IF(DAY(J134)&lt;=15,J134-DAY(J134)+1,J134-DAY(J134)+16)</f>
        <v>1</v>
      </c>
      <c r="BO134" s="46">
        <f>IF(DAY(BN134)=1,BN134+15,BX134)</f>
        <v>16</v>
      </c>
      <c r="BP134" s="47"/>
      <c r="BQ134" s="115">
        <f>IF(CG134&gt;=16,CE134,IF(J135="現在",$AJ$6-CG134+15,J135-CG134+15))</f>
        <v>15</v>
      </c>
      <c r="BR134" s="48">
        <f>IF(DAY(BQ134)=15,BQ134-DAY(BQ134),BQ134-DAY(BQ134)+15)</f>
        <v>0</v>
      </c>
      <c r="BS134" s="47"/>
      <c r="BT134" s="47"/>
      <c r="BU134" s="45">
        <f>YEAR(J134)</f>
        <v>1900</v>
      </c>
      <c r="BV134" s="49">
        <f>MONTH(J134)+1</f>
        <v>2</v>
      </c>
      <c r="BW134" s="50" t="str">
        <f>CONCATENATE(BU134,"/",BV134,"/",1)</f>
        <v>1900/2/1</v>
      </c>
      <c r="BX134" s="50">
        <f t="shared" si="4"/>
        <v>32</v>
      </c>
      <c r="BY134" s="50">
        <f>BW134-1</f>
        <v>31</v>
      </c>
      <c r="BZ134" s="45">
        <f t="shared" si="5"/>
        <v>31</v>
      </c>
      <c r="CA134" s="45">
        <f>DAY(J134)</f>
        <v>0</v>
      </c>
      <c r="CB134" s="45">
        <f>YEAR(BL134)</f>
        <v>1900</v>
      </c>
      <c r="CC134" s="49">
        <f>IF(MONTH(BL134)=12,MONTH(BL134)-12+1,MONTH(BL134)+1)</f>
        <v>2</v>
      </c>
      <c r="CD134" s="50" t="str">
        <f>IF(CC134=1,CONCATENATE(CB134+1,"/",CC134,"/",1),CONCATENATE(CB134,"/",CC134,"/",1))</f>
        <v>1900/2/1</v>
      </c>
      <c r="CE134" s="50">
        <f t="shared" si="6"/>
        <v>31</v>
      </c>
      <c r="CF134" s="45">
        <f t="shared" si="7"/>
        <v>31</v>
      </c>
      <c r="CG134" s="45">
        <f>DAY(BL134)</f>
        <v>0</v>
      </c>
    </row>
    <row r="135" spans="1:86" ht="12.75" customHeight="1">
      <c r="A135" s="305"/>
      <c r="B135" s="437"/>
      <c r="C135" s="240"/>
      <c r="D135" s="240"/>
      <c r="E135" s="240"/>
      <c r="F135" s="240"/>
      <c r="G135" s="241"/>
      <c r="H135" s="2" t="s">
        <v>21</v>
      </c>
      <c r="I135" s="2"/>
      <c r="J135" s="290"/>
      <c r="K135" s="291"/>
      <c r="L135" s="304"/>
      <c r="M135" s="251"/>
      <c r="N135" s="285"/>
      <c r="O135" s="287"/>
      <c r="P135" s="251"/>
      <c r="Q135" s="298"/>
      <c r="R135" s="102"/>
      <c r="S135" s="264"/>
      <c r="T135" s="251"/>
      <c r="U135" s="253"/>
      <c r="V135"/>
      <c r="Z135" s="45"/>
      <c r="AA135" s="45"/>
      <c r="AB135" s="45"/>
      <c r="AC135" s="125"/>
      <c r="AE135" s="307"/>
      <c r="AF135" s="425"/>
      <c r="AG135" s="296"/>
      <c r="AH135" s="282"/>
      <c r="AI135" s="490"/>
      <c r="AJ135" s="191"/>
      <c r="AK135" s="12"/>
      <c r="AL135" s="12"/>
      <c r="AM135" s="58"/>
      <c r="AN135" s="58"/>
      <c r="AO135" s="59"/>
      <c r="AP135" s="36"/>
      <c r="AQ135" s="37"/>
      <c r="AR135" s="38"/>
      <c r="AS135" s="58"/>
      <c r="AT135" s="58"/>
      <c r="AU135" s="59"/>
      <c r="AV135" s="36"/>
      <c r="AW135" s="37"/>
      <c r="AX135" s="38"/>
      <c r="AY135" s="58"/>
      <c r="AZ135" s="58"/>
      <c r="BA135" s="59"/>
      <c r="BB135" s="36"/>
      <c r="BC135" s="37"/>
      <c r="BD135" s="37"/>
      <c r="BE135" s="58"/>
      <c r="BF135" s="58"/>
      <c r="BG135" s="59"/>
      <c r="BH135" s="36"/>
      <c r="BI135" s="37"/>
      <c r="BJ135" s="38"/>
      <c r="BK135" s="37"/>
      <c r="BL135" s="44"/>
      <c r="BM135" s="37"/>
      <c r="BN135" s="46"/>
      <c r="BO135" s="46"/>
      <c r="BP135" s="47"/>
      <c r="BQ135" s="48"/>
      <c r="BR135" s="48"/>
      <c r="BS135" s="47"/>
      <c r="BT135" s="47"/>
      <c r="BV135" s="49"/>
      <c r="BW135" s="50"/>
      <c r="BX135" s="50"/>
      <c r="BY135" s="50"/>
      <c r="CC135" s="49"/>
      <c r="CD135" s="50"/>
      <c r="CE135" s="50"/>
    </row>
    <row r="136" spans="1:86" ht="12.75" customHeight="1">
      <c r="A136" s="265"/>
      <c r="B136" s="448"/>
      <c r="C136" s="238"/>
      <c r="D136" s="238"/>
      <c r="E136" s="238"/>
      <c r="F136" s="238"/>
      <c r="G136" s="239"/>
      <c r="H136" s="1" t="s">
        <v>20</v>
      </c>
      <c r="I136" s="7"/>
      <c r="J136" s="302"/>
      <c r="K136" s="303"/>
      <c r="L136" s="277" t="str">
        <f>IF($J136&lt;&gt;"",IF($AI136="0-",AS136,IF($AI136="+0",AY136,IF($AI136="+-",BE136,AM136))),"")</f>
        <v/>
      </c>
      <c r="M136" s="250" t="str">
        <f>IF($J136&lt;&gt;"",IF($AI136="0-",AT136,IF($AI136="+0",AZ136,IF($AI136="+-",BF136,AN136))),"")</f>
        <v/>
      </c>
      <c r="N136" s="259" t="str">
        <f>IF($J136&lt;&gt;"",IF($AI136="0-",AU136,IF($AI136="+0",BA136,IF($AI136="+-",BG136,AO136))),"")</f>
        <v/>
      </c>
      <c r="O136" s="286" t="str">
        <f>IF($R137="","",ROUNDDOWN($AG136/12,0))</f>
        <v/>
      </c>
      <c r="P136" s="250" t="str">
        <f>IF($R137="","",ROUNDDOWN(MOD($AG136,12),0))</f>
        <v/>
      </c>
      <c r="Q136" s="297" t="str">
        <f>IF($R137="","", IF( (MOD($AG136,12)-$P136)&gt;=0.5,"半",0))</f>
        <v/>
      </c>
      <c r="R136" s="101" t="s">
        <v>74</v>
      </c>
      <c r="S136" s="263" t="str">
        <f>IF($R137="","",ROUNDDOWN($AG136*($R136/$R137)/12,0))</f>
        <v/>
      </c>
      <c r="T136" s="250" t="str">
        <f>IF($R137="","",ROUNDDOWN(MOD($AG136*($R136/$R137),12),0))</f>
        <v/>
      </c>
      <c r="U136" s="252" t="str">
        <f>IF(R137="","",IF( (MOD($AG136*($R136/$R137),12)-$T136)&gt;=0.5,"半",0) )</f>
        <v/>
      </c>
      <c r="V136"/>
      <c r="Z136" s="45"/>
      <c r="AA136" s="45"/>
      <c r="AB136" s="45"/>
      <c r="AC136" s="125"/>
      <c r="AE136" s="307"/>
      <c r="AF136" s="425"/>
      <c r="AG136" s="296">
        <f>IF(OR($AE136&lt;&gt;$AE138,$AE138=""), SUMIF($AE$13:$AE$188,$AE136,$AH$13:$AH$188),"" )</f>
        <v>0</v>
      </c>
      <c r="AH136" s="282" t="e">
        <f>IF(AF136=2,0,L136*12+M136+COUNTIF(N136:N136,"半")*0.5)</f>
        <v>#VALUE!</v>
      </c>
      <c r="AI136" s="489"/>
      <c r="AJ136" s="289" t="str">
        <f>IF(AI136&lt;&gt;"",VLOOKUP(AI136,$AK$13:$AL$16,2),"")</f>
        <v/>
      </c>
      <c r="AK136"/>
      <c r="AL136"/>
      <c r="AM136" s="39">
        <f>IF(AQ136&gt;=12,DATEDIF(BN136,BQ136,"y")+1,DATEDIF(BN136,BQ136,"y"))</f>
        <v>0</v>
      </c>
      <c r="AN136" s="39">
        <f>IF(AQ136&gt;=12,AQ136-12,AQ136)</f>
        <v>0</v>
      </c>
      <c r="AO136" s="40" t="str">
        <f>IF(AR136&lt;=15,"半",0)</f>
        <v>半</v>
      </c>
      <c r="AP136" s="36">
        <f>DATEDIF(BN136,BQ136,"y")</f>
        <v>0</v>
      </c>
      <c r="AQ136" s="37">
        <f>IF(AR136&gt;=16,DATEDIF(BN136,BQ136,"ym")+1,DATEDIF(BN136,BQ136,"ym"))</f>
        <v>0</v>
      </c>
      <c r="AR136" s="38">
        <f>DATEDIF(BN136,BQ136,"md")</f>
        <v>14</v>
      </c>
      <c r="AS136" s="39" t="e">
        <f>IF(AW136&gt;=12,DATEDIF(BN136,BR136,"y")+1,DATEDIF(BN136,BR136,"y"))</f>
        <v>#NUM!</v>
      </c>
      <c r="AT136" s="39" t="e">
        <f>IF(AW136&gt;=12,AW136-12,AW136)</f>
        <v>#NUM!</v>
      </c>
      <c r="AU136" s="40" t="e">
        <f>IF(AX136&lt;=15,"半",0)</f>
        <v>#NUM!</v>
      </c>
      <c r="AV136" s="36" t="e">
        <f>DATEDIF(BN136,BR136,"y")</f>
        <v>#NUM!</v>
      </c>
      <c r="AW136" s="37" t="e">
        <f>IF(AX136&gt;=16,DATEDIF(BN136,BR136,"ym")+1,DATEDIF(BN136,BR136,"ym"))</f>
        <v>#NUM!</v>
      </c>
      <c r="AX136" s="38" t="e">
        <f>DATEDIF(BN136,BR136,"md")</f>
        <v>#NUM!</v>
      </c>
      <c r="AY136" s="39" t="e">
        <f>IF(BC136&gt;=12,DATEDIF(BO136,BQ136,"y")+1,DATEDIF(BO136,BQ136,"y"))</f>
        <v>#NUM!</v>
      </c>
      <c r="AZ136" s="39" t="e">
        <f>IF(BC136&gt;=12,BC136-12,BC136)</f>
        <v>#NUM!</v>
      </c>
      <c r="BA136" s="40" t="e">
        <f>IF(BD136&lt;=15,"半",0)</f>
        <v>#NUM!</v>
      </c>
      <c r="BB136" s="36" t="e">
        <f>DATEDIF(BO136,BQ136,"y")</f>
        <v>#NUM!</v>
      </c>
      <c r="BC136" s="37" t="e">
        <f>IF(BD136&gt;=16,DATEDIF(BO136,BQ136,"ym")+1,DATEDIF(BO136,BQ136,"ym"))</f>
        <v>#NUM!</v>
      </c>
      <c r="BD136" s="37" t="e">
        <f>DATEDIF(BO136,BQ136,"md")</f>
        <v>#NUM!</v>
      </c>
      <c r="BE136" s="39" t="e">
        <f>IF(BI136&gt;=12,DATEDIF(BO136,BR136,"y")+1,DATEDIF(BO136,BR136,"y"))</f>
        <v>#NUM!</v>
      </c>
      <c r="BF136" s="39" t="e">
        <f>IF(BI136&gt;=12,BI136-12,BI136)</f>
        <v>#NUM!</v>
      </c>
      <c r="BG136" s="40" t="e">
        <f>IF(BJ136&lt;=15,"半",0)</f>
        <v>#NUM!</v>
      </c>
      <c r="BH136" s="36" t="e">
        <f>DATEDIF(BO136,BR136,"y")</f>
        <v>#NUM!</v>
      </c>
      <c r="BI136" s="37" t="e">
        <f>IF(BJ136&gt;=16,DATEDIF(BO136,BR136,"ym")+1,DATEDIF(BO136,BR136,"ym"))</f>
        <v>#NUM!</v>
      </c>
      <c r="BJ136" s="38" t="e">
        <f>DATEDIF(BO136,BR136,"md")</f>
        <v>#NUM!</v>
      </c>
      <c r="BK136" s="37"/>
      <c r="BL136" s="44">
        <f>IF(J137="現在",$AJ$6,J137)</f>
        <v>0</v>
      </c>
      <c r="BM136" s="37">
        <v>5</v>
      </c>
      <c r="BN136" s="46">
        <f>IF(DAY(J136)&lt;=15,J136-DAY(J136)+1,J136-DAY(J136)+16)</f>
        <v>1</v>
      </c>
      <c r="BO136" s="46">
        <f>IF(DAY(BN136)=1,BN136+15,BX136)</f>
        <v>16</v>
      </c>
      <c r="BP136" s="47"/>
      <c r="BQ136" s="115">
        <f>IF(CG136&gt;=16,CE136,IF(J137="現在",$AJ$6-CG136+15,J137-CG136+15))</f>
        <v>15</v>
      </c>
      <c r="BR136" s="48">
        <f>IF(DAY(BQ136)=15,BQ136-DAY(BQ136),BQ136-DAY(BQ136)+15)</f>
        <v>0</v>
      </c>
      <c r="BS136" s="47"/>
      <c r="BT136" s="47"/>
      <c r="BU136" s="45">
        <f>YEAR(J136)</f>
        <v>1900</v>
      </c>
      <c r="BV136" s="49">
        <f>MONTH(J136)+1</f>
        <v>2</v>
      </c>
      <c r="BW136" s="50" t="str">
        <f>CONCATENATE(BU136,"/",BV136,"/",1)</f>
        <v>1900/2/1</v>
      </c>
      <c r="BX136" s="50">
        <f t="shared" si="4"/>
        <v>32</v>
      </c>
      <c r="BY136" s="50">
        <f>BW136-1</f>
        <v>31</v>
      </c>
      <c r="BZ136" s="45">
        <f t="shared" si="5"/>
        <v>31</v>
      </c>
      <c r="CA136" s="45">
        <f>DAY(J136)</f>
        <v>0</v>
      </c>
      <c r="CB136" s="45">
        <f>YEAR(BL136)</f>
        <v>1900</v>
      </c>
      <c r="CC136" s="49">
        <f>IF(MONTH(BL136)=12,MONTH(BL136)-12+1,MONTH(BL136)+1)</f>
        <v>2</v>
      </c>
      <c r="CD136" s="50" t="str">
        <f>IF(CC136=1,CONCATENATE(CB136+1,"/",CC136,"/",1),CONCATENATE(CB136,"/",CC136,"/",1))</f>
        <v>1900/2/1</v>
      </c>
      <c r="CE136" s="50">
        <f t="shared" si="6"/>
        <v>31</v>
      </c>
      <c r="CF136" s="45">
        <f t="shared" si="7"/>
        <v>31</v>
      </c>
      <c r="CG136" s="45">
        <f>DAY(BL136)</f>
        <v>0</v>
      </c>
    </row>
    <row r="137" spans="1:86" ht="12.75" customHeight="1">
      <c r="A137" s="305"/>
      <c r="B137" s="437"/>
      <c r="C137" s="240"/>
      <c r="D137" s="240"/>
      <c r="E137" s="240"/>
      <c r="F137" s="240"/>
      <c r="G137" s="241"/>
      <c r="H137" s="2" t="s">
        <v>21</v>
      </c>
      <c r="I137" s="2"/>
      <c r="J137" s="290"/>
      <c r="K137" s="291"/>
      <c r="L137" s="304"/>
      <c r="M137" s="251"/>
      <c r="N137" s="285"/>
      <c r="O137" s="287"/>
      <c r="P137" s="251"/>
      <c r="Q137" s="298"/>
      <c r="R137" s="102"/>
      <c r="S137" s="264"/>
      <c r="T137" s="251"/>
      <c r="U137" s="253"/>
      <c r="V137"/>
      <c r="Z137" s="45"/>
      <c r="AA137" s="45"/>
      <c r="AB137" s="45"/>
      <c r="AC137" s="125"/>
      <c r="AE137" s="307"/>
      <c r="AF137" s="425"/>
      <c r="AG137" s="296"/>
      <c r="AH137" s="282"/>
      <c r="AI137" s="490"/>
      <c r="AJ137" s="191"/>
      <c r="AK137"/>
      <c r="AL137"/>
      <c r="AM137" s="58"/>
      <c r="AN137" s="58"/>
      <c r="AO137" s="59"/>
      <c r="AP137" s="36"/>
      <c r="AQ137" s="37"/>
      <c r="AR137" s="38"/>
      <c r="AS137" s="58"/>
      <c r="AT137" s="58"/>
      <c r="AU137" s="59"/>
      <c r="AV137" s="36"/>
      <c r="AW137" s="37"/>
      <c r="AX137" s="38"/>
      <c r="AY137" s="58"/>
      <c r="AZ137" s="58"/>
      <c r="BA137" s="59"/>
      <c r="BB137" s="36"/>
      <c r="BC137" s="37"/>
      <c r="BD137" s="37"/>
      <c r="BE137" s="58"/>
      <c r="BF137" s="58"/>
      <c r="BG137" s="59"/>
      <c r="BH137" s="36"/>
      <c r="BI137" s="37"/>
      <c r="BJ137" s="38"/>
      <c r="BK137" s="37"/>
      <c r="BL137" s="44"/>
      <c r="BM137" s="37"/>
      <c r="BN137" s="46"/>
      <c r="BO137" s="46"/>
      <c r="BP137" s="47"/>
      <c r="BQ137" s="48"/>
      <c r="BR137" s="48"/>
      <c r="BS137" s="47"/>
      <c r="BT137" s="47"/>
      <c r="BV137" s="49"/>
      <c r="BW137" s="50"/>
      <c r="BX137" s="50"/>
      <c r="BY137" s="50"/>
      <c r="CC137" s="49"/>
      <c r="CD137" s="50"/>
      <c r="CE137" s="50"/>
    </row>
    <row r="138" spans="1:86" ht="12.75" customHeight="1">
      <c r="A138" s="265"/>
      <c r="B138" s="448"/>
      <c r="C138" s="238"/>
      <c r="D138" s="238"/>
      <c r="E138" s="238"/>
      <c r="F138" s="238"/>
      <c r="G138" s="239"/>
      <c r="H138" s="1" t="s">
        <v>20</v>
      </c>
      <c r="I138" s="7"/>
      <c r="J138" s="302"/>
      <c r="K138" s="303"/>
      <c r="L138" s="277" t="str">
        <f>IF($J138&lt;&gt;"",IF($AI138="0-",AS138,IF($AI138="+0",AY138,IF($AI138="+-",BE138,AM138))),"")</f>
        <v/>
      </c>
      <c r="M138" s="250" t="str">
        <f>IF($J138&lt;&gt;"",IF($AI138="0-",AT138,IF($AI138="+0",AZ138,IF($AI138="+-",BF138,AN138))),"")</f>
        <v/>
      </c>
      <c r="N138" s="259" t="str">
        <f>IF($J138&lt;&gt;"",IF($AI138="0-",AU138,IF($AI138="+0",BA138,IF($AI138="+-",BG138,AO138))),"")</f>
        <v/>
      </c>
      <c r="O138" s="286" t="str">
        <f>IF($R139="","",ROUNDDOWN($AG138/12,0))</f>
        <v/>
      </c>
      <c r="P138" s="250" t="str">
        <f>IF($R139="","",ROUNDDOWN(MOD($AG138,12),0))</f>
        <v/>
      </c>
      <c r="Q138" s="297" t="str">
        <f>IF($R139="","", IF( (MOD($AG138,12)-$P138)&gt;=0.5,"半",0))</f>
        <v/>
      </c>
      <c r="R138" s="101"/>
      <c r="S138" s="263" t="str">
        <f>IF($R139="","",ROUNDDOWN($AG138*($R138/$R139)/12,0))</f>
        <v/>
      </c>
      <c r="T138" s="250" t="str">
        <f>IF($R139="","",ROUNDDOWN(MOD($AG138*($R138/$R139),12),0))</f>
        <v/>
      </c>
      <c r="U138" s="252" t="str">
        <f>IF(R139="","",IF( (MOD($AG138*($R138/$R139),12)-$T138)&gt;=0.5,"半",0) )</f>
        <v/>
      </c>
      <c r="V138"/>
      <c r="Z138" s="45"/>
      <c r="AA138" s="45"/>
      <c r="AB138" s="45"/>
      <c r="AC138" s="125" t="s">
        <v>114</v>
      </c>
      <c r="AE138" s="307"/>
      <c r="AF138" s="425"/>
      <c r="AG138" s="296">
        <f>IF(OR($AE138&lt;&gt;$AE140,$AE140=""), SUMIF($AE$13:$AE$188,$AE138,$AH$13:$AH$188),"" )</f>
        <v>0</v>
      </c>
      <c r="AH138" s="282" t="e">
        <f>IF(AF138=2,0,L138*12+M138+COUNTIF(N138:N138,"半")*0.5)</f>
        <v>#VALUE!</v>
      </c>
      <c r="AI138" s="489"/>
      <c r="AJ138" s="289" t="str">
        <f>IF(AI138&lt;&gt;"",VLOOKUP(AI138,$AK$13:$AL$16,2),"")</f>
        <v/>
      </c>
      <c r="AK138"/>
      <c r="AL138"/>
      <c r="AM138" s="39">
        <f>IF(AQ138&gt;=12,DATEDIF(BN138,BQ138,"y")+1,DATEDIF(BN138,BQ138,"y"))</f>
        <v>0</v>
      </c>
      <c r="AN138" s="39">
        <f>IF(AQ138&gt;=12,AQ138-12,AQ138)</f>
        <v>0</v>
      </c>
      <c r="AO138" s="40" t="str">
        <f>IF(AR138&lt;=15,"半",0)</f>
        <v>半</v>
      </c>
      <c r="AP138" s="36">
        <f>DATEDIF(BN138,BQ138,"y")</f>
        <v>0</v>
      </c>
      <c r="AQ138" s="37">
        <f>IF(AR138&gt;=16,DATEDIF(BN138,BQ138,"ym")+1,DATEDIF(BN138,BQ138,"ym"))</f>
        <v>0</v>
      </c>
      <c r="AR138" s="38">
        <f>DATEDIF(BN138,BQ138,"md")</f>
        <v>14</v>
      </c>
      <c r="AS138" s="39" t="e">
        <f>IF(AW138&gt;=12,DATEDIF(BN138,BR138,"y")+1,DATEDIF(BN138,BR138,"y"))</f>
        <v>#NUM!</v>
      </c>
      <c r="AT138" s="39" t="e">
        <f>IF(AW138&gt;=12,AW138-12,AW138)</f>
        <v>#NUM!</v>
      </c>
      <c r="AU138" s="40" t="e">
        <f>IF(AX138&lt;=15,"半",0)</f>
        <v>#NUM!</v>
      </c>
      <c r="AV138" s="36" t="e">
        <f>DATEDIF(BN138,BR138,"y")</f>
        <v>#NUM!</v>
      </c>
      <c r="AW138" s="37" t="e">
        <f>IF(AX138&gt;=16,DATEDIF(BN138,BR138,"ym")+1,DATEDIF(BN138,BR138,"ym"))</f>
        <v>#NUM!</v>
      </c>
      <c r="AX138" s="38" t="e">
        <f>DATEDIF(BN138,BR138,"md")</f>
        <v>#NUM!</v>
      </c>
      <c r="AY138" s="39" t="e">
        <f>IF(BC138&gt;=12,DATEDIF(BO138,BQ138,"y")+1,DATEDIF(BO138,BQ138,"y"))</f>
        <v>#NUM!</v>
      </c>
      <c r="AZ138" s="39" t="e">
        <f>IF(BC138&gt;=12,BC138-12,BC138)</f>
        <v>#NUM!</v>
      </c>
      <c r="BA138" s="40" t="e">
        <f>IF(BD138&lt;=15,"半",0)</f>
        <v>#NUM!</v>
      </c>
      <c r="BB138" s="36" t="e">
        <f>DATEDIF(BO138,BQ138,"y")</f>
        <v>#NUM!</v>
      </c>
      <c r="BC138" s="37" t="e">
        <f>IF(BD138&gt;=16,DATEDIF(BO138,BQ138,"ym")+1,DATEDIF(BO138,BQ138,"ym"))</f>
        <v>#NUM!</v>
      </c>
      <c r="BD138" s="37" t="e">
        <f>DATEDIF(BO138,BQ138,"md")</f>
        <v>#NUM!</v>
      </c>
      <c r="BE138" s="39" t="e">
        <f>IF(BI138&gt;=12,DATEDIF(BO138,BR138,"y")+1,DATEDIF(BO138,BR138,"y"))</f>
        <v>#NUM!</v>
      </c>
      <c r="BF138" s="39" t="e">
        <f>IF(BI138&gt;=12,BI138-12,BI138)</f>
        <v>#NUM!</v>
      </c>
      <c r="BG138" s="40" t="e">
        <f>IF(BJ138&lt;=15,"半",0)</f>
        <v>#NUM!</v>
      </c>
      <c r="BH138" s="36" t="e">
        <f>DATEDIF(BO138,BR138,"y")</f>
        <v>#NUM!</v>
      </c>
      <c r="BI138" s="37" t="e">
        <f>IF(BJ138&gt;=16,DATEDIF(BO138,BR138,"ym")+1,DATEDIF(BO138,BR138,"ym"))</f>
        <v>#NUM!</v>
      </c>
      <c r="BJ138" s="38" t="e">
        <f>DATEDIF(BO138,BR138,"md")</f>
        <v>#NUM!</v>
      </c>
      <c r="BK138" s="37"/>
      <c r="BL138" s="44">
        <f>IF(J139="現在",$AJ$6,J139)</f>
        <v>0</v>
      </c>
      <c r="BM138" s="37">
        <v>6</v>
      </c>
      <c r="BN138" s="46">
        <f>IF(DAY(J138)&lt;=15,J138-DAY(J138)+1,J138-DAY(J138)+16)</f>
        <v>1</v>
      </c>
      <c r="BO138" s="46">
        <f>IF(DAY(BN138)=1,BN138+15,BX138)</f>
        <v>16</v>
      </c>
      <c r="BP138" s="47"/>
      <c r="BQ138" s="115">
        <f>IF(CG138&gt;=16,CE138,IF(J139="現在",$AJ$6-CG138+15,J139-CG138+15))</f>
        <v>15</v>
      </c>
      <c r="BR138" s="48">
        <f>IF(DAY(BQ138)=15,BQ138-DAY(BQ138),BQ138-DAY(BQ138)+15)</f>
        <v>0</v>
      </c>
      <c r="BS138" s="47"/>
      <c r="BT138" s="47"/>
      <c r="BU138" s="45">
        <f>YEAR(J138)</f>
        <v>1900</v>
      </c>
      <c r="BV138" s="49">
        <f>MONTH(J138)+1</f>
        <v>2</v>
      </c>
      <c r="BW138" s="50" t="str">
        <f>CONCATENATE(BU138,"/",BV138,"/",1)</f>
        <v>1900/2/1</v>
      </c>
      <c r="BX138" s="50">
        <f t="shared" si="4"/>
        <v>32</v>
      </c>
      <c r="BY138" s="50">
        <f>BW138-1</f>
        <v>31</v>
      </c>
      <c r="BZ138" s="45">
        <f t="shared" si="5"/>
        <v>31</v>
      </c>
      <c r="CA138" s="45">
        <f>DAY(J138)</f>
        <v>0</v>
      </c>
      <c r="CB138" s="45">
        <f>YEAR(BL138)</f>
        <v>1900</v>
      </c>
      <c r="CC138" s="49">
        <f>IF(MONTH(BL138)=12,MONTH(BL138)-12+1,MONTH(BL138)+1)</f>
        <v>2</v>
      </c>
      <c r="CD138" s="50" t="str">
        <f>IF(CC138=1,CONCATENATE(CB138+1,"/",CC138,"/",1),CONCATENATE(CB138,"/",CC138,"/",1))</f>
        <v>1900/2/1</v>
      </c>
      <c r="CE138" s="50">
        <f t="shared" si="6"/>
        <v>31</v>
      </c>
      <c r="CF138" s="45">
        <f t="shared" si="7"/>
        <v>31</v>
      </c>
      <c r="CG138" s="45">
        <f>DAY(BL138)</f>
        <v>0</v>
      </c>
    </row>
    <row r="139" spans="1:86" ht="12.75" customHeight="1">
      <c r="A139" s="305"/>
      <c r="B139" s="437"/>
      <c r="C139" s="240"/>
      <c r="D139" s="240"/>
      <c r="E139" s="240"/>
      <c r="F139" s="240"/>
      <c r="G139" s="241"/>
      <c r="H139" s="2" t="s">
        <v>21</v>
      </c>
      <c r="I139" s="2"/>
      <c r="J139" s="290"/>
      <c r="K139" s="291"/>
      <c r="L139" s="304"/>
      <c r="M139" s="251"/>
      <c r="N139" s="285"/>
      <c r="O139" s="287"/>
      <c r="P139" s="251"/>
      <c r="Q139" s="298"/>
      <c r="R139" s="102"/>
      <c r="S139" s="264"/>
      <c r="T139" s="251"/>
      <c r="U139" s="253"/>
      <c r="V139"/>
      <c r="Z139" s="45"/>
      <c r="AA139" s="45"/>
      <c r="AB139" s="45"/>
      <c r="AC139" s="125" t="s">
        <v>106</v>
      </c>
      <c r="AE139" s="307"/>
      <c r="AF139" s="425"/>
      <c r="AG139" s="296"/>
      <c r="AH139" s="282"/>
      <c r="AI139" s="490"/>
      <c r="AJ139" s="191"/>
      <c r="AK139"/>
      <c r="AL139"/>
      <c r="AM139" s="58"/>
      <c r="AN139" s="58"/>
      <c r="AO139" s="59"/>
      <c r="AP139" s="36"/>
      <c r="AQ139" s="37"/>
      <c r="AR139" s="38"/>
      <c r="AS139" s="58"/>
      <c r="AT139" s="58"/>
      <c r="AU139" s="59"/>
      <c r="AV139" s="36"/>
      <c r="AW139" s="37"/>
      <c r="AX139" s="38"/>
      <c r="AY139" s="58"/>
      <c r="AZ139" s="58"/>
      <c r="BA139" s="59"/>
      <c r="BB139" s="36"/>
      <c r="BC139" s="37"/>
      <c r="BD139" s="37"/>
      <c r="BE139" s="58"/>
      <c r="BF139" s="58"/>
      <c r="BG139" s="59"/>
      <c r="BH139" s="36"/>
      <c r="BI139" s="37"/>
      <c r="BJ139" s="38"/>
      <c r="BK139" s="37"/>
      <c r="BL139" s="44"/>
      <c r="BM139" s="37"/>
      <c r="BN139" s="46"/>
      <c r="BO139" s="46"/>
      <c r="BP139" s="47"/>
      <c r="BQ139" s="48"/>
      <c r="BR139" s="48"/>
      <c r="BS139" s="47"/>
      <c r="BT139" s="47"/>
      <c r="BV139" s="49"/>
      <c r="BW139" s="50"/>
      <c r="BX139" s="50"/>
      <c r="BY139" s="50"/>
      <c r="CC139" s="49"/>
      <c r="CD139" s="50"/>
      <c r="CE139" s="50"/>
    </row>
    <row r="140" spans="1:86" ht="12.75" customHeight="1">
      <c r="A140" s="265"/>
      <c r="B140" s="448"/>
      <c r="C140" s="238"/>
      <c r="D140" s="238"/>
      <c r="E140" s="238"/>
      <c r="F140" s="238"/>
      <c r="G140" s="239"/>
      <c r="H140" s="1" t="s">
        <v>20</v>
      </c>
      <c r="I140" s="7"/>
      <c r="J140" s="302"/>
      <c r="K140" s="303"/>
      <c r="L140" s="277" t="str">
        <f>IF($J140&lt;&gt;"",IF($AI140="0-",AS140,IF($AI140="+0",AY140,IF($AI140="+-",BE140,AM140))),"")</f>
        <v/>
      </c>
      <c r="M140" s="250" t="str">
        <f>IF($J140&lt;&gt;"",IF($AI140="0-",AT140,IF($AI140="+0",AZ140,IF($AI140="+-",BF140,AN140))),"")</f>
        <v/>
      </c>
      <c r="N140" s="259" t="str">
        <f>IF($J140&lt;&gt;"",IF($AI140="0-",AU140,IF($AI140="+0",BA140,IF($AI140="+-",BG140,AO140))),"")</f>
        <v/>
      </c>
      <c r="O140" s="286" t="str">
        <f>IF($R141="","",ROUNDDOWN($AG140/12,0))</f>
        <v/>
      </c>
      <c r="P140" s="250" t="str">
        <f>IF($R141="","",ROUNDDOWN(MOD($AG140,12),0))</f>
        <v/>
      </c>
      <c r="Q140" s="297" t="str">
        <f>IF($R141="","", IF( (MOD($AG140,12)-$P140)&gt;=0.5,"半",0))</f>
        <v/>
      </c>
      <c r="R140" s="101"/>
      <c r="S140" s="263" t="str">
        <f>IF($R141="","",ROUNDDOWN($AG140*($R140/$R141)/12,0))</f>
        <v/>
      </c>
      <c r="T140" s="250" t="str">
        <f>IF($R141="","",ROUNDDOWN(MOD($AG140*($R140/$R141),12),0))</f>
        <v/>
      </c>
      <c r="U140" s="252" t="str">
        <f>IF(R141="","",IF( (MOD($AG140*($R140/$R141),12)-$T140)&gt;=0.5,"半",0) )</f>
        <v/>
      </c>
      <c r="V140"/>
      <c r="Z140" s="45"/>
      <c r="AA140" s="45"/>
      <c r="AB140" s="45"/>
      <c r="AC140" s="125"/>
      <c r="AE140" s="307"/>
      <c r="AF140" s="425"/>
      <c r="AG140" s="296">
        <f>IF(OR($AE140&lt;&gt;$AE142,$AE142=""), SUMIF($AE$13:$AE$188,$AE140,$AH$13:$AH$188),"" )</f>
        <v>0</v>
      </c>
      <c r="AH140" s="282" t="e">
        <f>IF(AF140=2,0,L140*12+M140+COUNTIF(N140:N140,"半")*0.5)</f>
        <v>#VALUE!</v>
      </c>
      <c r="AI140" s="489"/>
      <c r="AJ140" s="289" t="str">
        <f>IF(AI140&lt;&gt;"",VLOOKUP(AI140,$AK$13:$AL$16,2),"")</f>
        <v/>
      </c>
      <c r="AK140"/>
      <c r="AL140"/>
      <c r="AM140" s="39">
        <f>IF(AQ140&gt;=12,DATEDIF(BN140,BQ140,"y")+1,DATEDIF(BN140,BQ140,"y"))</f>
        <v>0</v>
      </c>
      <c r="AN140" s="39">
        <f>IF(AQ140&gt;=12,AQ140-12,AQ140)</f>
        <v>0</v>
      </c>
      <c r="AO140" s="40" t="str">
        <f>IF(AR140&lt;=15,"半",0)</f>
        <v>半</v>
      </c>
      <c r="AP140" s="36">
        <f>DATEDIF(BN140,BQ140,"y")</f>
        <v>0</v>
      </c>
      <c r="AQ140" s="37">
        <f>IF(AR140&gt;=16,DATEDIF(BN140,BQ140,"ym")+1,DATEDIF(BN140,BQ140,"ym"))</f>
        <v>0</v>
      </c>
      <c r="AR140" s="38">
        <f>DATEDIF(BN140,BQ140,"md")</f>
        <v>14</v>
      </c>
      <c r="AS140" s="39" t="e">
        <f>IF(AW140&gt;=12,DATEDIF(BN140,BR140,"y")+1,DATEDIF(BN140,BR140,"y"))</f>
        <v>#NUM!</v>
      </c>
      <c r="AT140" s="39" t="e">
        <f>IF(AW140&gt;=12,AW140-12,AW140)</f>
        <v>#NUM!</v>
      </c>
      <c r="AU140" s="40" t="e">
        <f>IF(AX140&lt;=15,"半",0)</f>
        <v>#NUM!</v>
      </c>
      <c r="AV140" s="36" t="e">
        <f>DATEDIF(BN140,BR140,"y")</f>
        <v>#NUM!</v>
      </c>
      <c r="AW140" s="37" t="e">
        <f>IF(AX140&gt;=16,DATEDIF(BN140,BR140,"ym")+1,DATEDIF(BN140,BR140,"ym"))</f>
        <v>#NUM!</v>
      </c>
      <c r="AX140" s="38" t="e">
        <f>DATEDIF(BN140,BR140,"md")</f>
        <v>#NUM!</v>
      </c>
      <c r="AY140" s="39" t="e">
        <f>IF(BC140&gt;=12,DATEDIF(BO140,BQ140,"y")+1,DATEDIF(BO140,BQ140,"y"))</f>
        <v>#NUM!</v>
      </c>
      <c r="AZ140" s="39" t="e">
        <f>IF(BC140&gt;=12,BC140-12,BC140)</f>
        <v>#NUM!</v>
      </c>
      <c r="BA140" s="40" t="e">
        <f>IF(BD140&lt;=15,"半",0)</f>
        <v>#NUM!</v>
      </c>
      <c r="BB140" s="36" t="e">
        <f>DATEDIF(BO140,BQ140,"y")</f>
        <v>#NUM!</v>
      </c>
      <c r="BC140" s="37" t="e">
        <f>IF(BD140&gt;=16,DATEDIF(BO140,BQ140,"ym")+1,DATEDIF(BO140,BQ140,"ym"))</f>
        <v>#NUM!</v>
      </c>
      <c r="BD140" s="37" t="e">
        <f>DATEDIF(BO140,BQ140,"md")</f>
        <v>#NUM!</v>
      </c>
      <c r="BE140" s="39" t="e">
        <f>IF(BI140&gt;=12,DATEDIF(BO140,BR140,"y")+1,DATEDIF(BO140,BR140,"y"))</f>
        <v>#NUM!</v>
      </c>
      <c r="BF140" s="39" t="e">
        <f>IF(BI140&gt;=12,BI140-12,BI140)</f>
        <v>#NUM!</v>
      </c>
      <c r="BG140" s="40" t="e">
        <f>IF(BJ140&lt;=15,"半",0)</f>
        <v>#NUM!</v>
      </c>
      <c r="BH140" s="36" t="e">
        <f>DATEDIF(BO140,BR140,"y")</f>
        <v>#NUM!</v>
      </c>
      <c r="BI140" s="37" t="e">
        <f>IF(BJ140&gt;=16,DATEDIF(BO140,BR140,"ym")+1,DATEDIF(BO140,BR140,"ym"))</f>
        <v>#NUM!</v>
      </c>
      <c r="BJ140" s="38" t="e">
        <f>DATEDIF(BO140,BR140,"md")</f>
        <v>#NUM!</v>
      </c>
      <c r="BK140" s="37"/>
      <c r="BL140" s="44">
        <f>IF(J141="現在",$AJ$6,J141)</f>
        <v>0</v>
      </c>
      <c r="BM140" s="37">
        <v>7</v>
      </c>
      <c r="BN140" s="46">
        <f>IF(DAY(J140)&lt;=15,J140-DAY(J140)+1,J140-DAY(J140)+16)</f>
        <v>1</v>
      </c>
      <c r="BO140" s="46">
        <f>IF(DAY(BN140)=1,BN140+15,BX140)</f>
        <v>16</v>
      </c>
      <c r="BP140" s="47"/>
      <c r="BQ140" s="115">
        <f>IF(CG140&gt;=16,CE140,IF(J141="現在",$AJ$6-CG140+15,J141-CG140+15))</f>
        <v>15</v>
      </c>
      <c r="BR140" s="48">
        <f>IF(DAY(BQ140)=15,BQ140-DAY(BQ140),BQ140-DAY(BQ140)+15)</f>
        <v>0</v>
      </c>
      <c r="BS140" s="47"/>
      <c r="BT140" s="47"/>
      <c r="BU140" s="45">
        <f>YEAR(J140)</f>
        <v>1900</v>
      </c>
      <c r="BV140" s="49">
        <f>MONTH(J140)+1</f>
        <v>2</v>
      </c>
      <c r="BW140" s="50" t="str">
        <f>CONCATENATE(BU140,"/",BV140,"/",1)</f>
        <v>1900/2/1</v>
      </c>
      <c r="BX140" s="50">
        <f t="shared" si="4"/>
        <v>32</v>
      </c>
      <c r="BY140" s="50">
        <f>BW140-1</f>
        <v>31</v>
      </c>
      <c r="BZ140" s="45">
        <f t="shared" si="5"/>
        <v>31</v>
      </c>
      <c r="CA140" s="45">
        <f>DAY(J140)</f>
        <v>0</v>
      </c>
      <c r="CB140" s="45">
        <f>YEAR(BL140)</f>
        <v>1900</v>
      </c>
      <c r="CC140" s="49">
        <f>IF(MONTH(BL140)=12,MONTH(BL140)-12+1,MONTH(BL140)+1)</f>
        <v>2</v>
      </c>
      <c r="CD140" s="50" t="str">
        <f>IF(CC140=1,CONCATENATE(CB140+1,"/",CC140,"/",1),CONCATENATE(CB140,"/",CC140,"/",1))</f>
        <v>1900/2/1</v>
      </c>
      <c r="CE140" s="50">
        <f t="shared" si="6"/>
        <v>31</v>
      </c>
      <c r="CF140" s="45">
        <f t="shared" si="7"/>
        <v>31</v>
      </c>
      <c r="CG140" s="45">
        <f>DAY(BL140)</f>
        <v>0</v>
      </c>
    </row>
    <row r="141" spans="1:86" ht="12.75" customHeight="1">
      <c r="A141" s="305"/>
      <c r="B141" s="437"/>
      <c r="C141" s="240"/>
      <c r="D141" s="240"/>
      <c r="E141" s="240"/>
      <c r="F141" s="240"/>
      <c r="G141" s="241"/>
      <c r="H141" s="2" t="s">
        <v>21</v>
      </c>
      <c r="I141" s="2"/>
      <c r="J141" s="290"/>
      <c r="K141" s="291"/>
      <c r="L141" s="304"/>
      <c r="M141" s="251"/>
      <c r="N141" s="285"/>
      <c r="O141" s="287"/>
      <c r="P141" s="251"/>
      <c r="Q141" s="298"/>
      <c r="R141" s="102"/>
      <c r="S141" s="264"/>
      <c r="T141" s="251"/>
      <c r="U141" s="253"/>
      <c r="V141"/>
      <c r="Z141" s="45"/>
      <c r="AA141" s="45"/>
      <c r="AB141" s="45"/>
      <c r="AC141" s="125"/>
      <c r="AE141" s="307"/>
      <c r="AF141" s="425"/>
      <c r="AG141" s="296"/>
      <c r="AH141" s="282"/>
      <c r="AI141" s="490"/>
      <c r="AJ141" s="191"/>
      <c r="AK141"/>
      <c r="AL141"/>
      <c r="AM141" s="58"/>
      <c r="AN141" s="58"/>
      <c r="AO141" s="59"/>
      <c r="AP141" s="36"/>
      <c r="AQ141" s="37"/>
      <c r="AR141" s="38"/>
      <c r="AS141" s="58"/>
      <c r="AT141" s="58"/>
      <c r="AU141" s="59"/>
      <c r="AV141" s="36"/>
      <c r="AW141" s="37"/>
      <c r="AX141" s="38"/>
      <c r="AY141" s="58"/>
      <c r="AZ141" s="58"/>
      <c r="BA141" s="59"/>
      <c r="BB141" s="36"/>
      <c r="BC141" s="37"/>
      <c r="BD141" s="37"/>
      <c r="BE141" s="58"/>
      <c r="BF141" s="58"/>
      <c r="BG141" s="59"/>
      <c r="BH141" s="36"/>
      <c r="BI141" s="37"/>
      <c r="BJ141" s="38"/>
      <c r="BK141" s="37"/>
      <c r="BL141" s="44"/>
      <c r="BM141" s="37"/>
      <c r="BN141" s="46"/>
      <c r="BO141" s="46"/>
      <c r="BP141" s="47"/>
      <c r="BQ141" s="48"/>
      <c r="BR141" s="48"/>
      <c r="BS141" s="47"/>
      <c r="BT141" s="47"/>
      <c r="BV141" s="49"/>
      <c r="BW141" s="50"/>
      <c r="BX141" s="50"/>
      <c r="BY141" s="50"/>
      <c r="CC141" s="49"/>
      <c r="CD141" s="50"/>
      <c r="CE141" s="50"/>
    </row>
    <row r="142" spans="1:86" ht="12.75" customHeight="1">
      <c r="A142" s="265"/>
      <c r="B142" s="448"/>
      <c r="C142" s="238"/>
      <c r="D142" s="238"/>
      <c r="E142" s="238"/>
      <c r="F142" s="238"/>
      <c r="G142" s="239"/>
      <c r="H142" s="1" t="s">
        <v>20</v>
      </c>
      <c r="I142" s="7"/>
      <c r="J142" s="302"/>
      <c r="K142" s="303"/>
      <c r="L142" s="277" t="str">
        <f>IF($J142&lt;&gt;"",IF($AI142="0-",AS142,IF($AI142="+0",AY142,IF($AI142="+-",BE142,AM142))),"")</f>
        <v/>
      </c>
      <c r="M142" s="250" t="str">
        <f>IF($J142&lt;&gt;"",IF($AI142="0-",AT142,IF($AI142="+0",AZ142,IF($AI142="+-",BF142,AN142))),"")</f>
        <v/>
      </c>
      <c r="N142" s="259" t="str">
        <f>IF($J142&lt;&gt;"",IF($AI142="0-",AU142,IF($AI142="+0",BA142,IF($AI142="+-",BG142,AO142))),"")</f>
        <v/>
      </c>
      <c r="O142" s="286" t="str">
        <f>IF($R143="","",ROUNDDOWN($AG142/12,0))</f>
        <v/>
      </c>
      <c r="P142" s="250" t="str">
        <f>IF($R143="","",ROUNDDOWN(MOD($AG142,12),0))</f>
        <v/>
      </c>
      <c r="Q142" s="297" t="str">
        <f>IF($R143="","", IF( (MOD($AG142,12)-$P142)&gt;=0.5,"半",0))</f>
        <v/>
      </c>
      <c r="R142" s="101"/>
      <c r="S142" s="263" t="str">
        <f>IF($R143="","",ROUNDDOWN($AG142*($R142/$R143)/12,0))</f>
        <v/>
      </c>
      <c r="T142" s="250" t="str">
        <f>IF($R143="","",ROUNDDOWN(MOD($AG142*($R142/$R143),12),0))</f>
        <v/>
      </c>
      <c r="U142" s="252" t="str">
        <f>IF(R143="","",IF( (MOD($AG142*($R142/$R143),12)-$T142)&gt;=0.5,"半",0) )</f>
        <v/>
      </c>
      <c r="V142"/>
      <c r="Z142" s="45"/>
      <c r="AA142" s="45"/>
      <c r="AB142" s="45"/>
      <c r="AC142" s="125"/>
      <c r="AE142" s="307"/>
      <c r="AF142" s="425"/>
      <c r="AG142" s="296">
        <f>IF(OR($AE142&lt;&gt;$AE144,$AE144=""), SUMIF($AE$13:$AE$188,$AE142,$AH$13:$AH$188),"" )</f>
        <v>0</v>
      </c>
      <c r="AH142" s="282" t="e">
        <f>IF(AF142=2,0,L142*12+M142+COUNTIF(N142:N142,"半")*0.5)</f>
        <v>#VALUE!</v>
      </c>
      <c r="AI142" s="489"/>
      <c r="AJ142" s="289" t="str">
        <f>IF(AI142&lt;&gt;"",VLOOKUP(AI142,$AK$13:$AL$16,2),"")</f>
        <v/>
      </c>
      <c r="AK142"/>
      <c r="AL142"/>
      <c r="AM142" s="39">
        <f>IF(AQ142&gt;=12,DATEDIF(BN142,BQ142,"y")+1,DATEDIF(BN142,BQ142,"y"))</f>
        <v>0</v>
      </c>
      <c r="AN142" s="39">
        <f>IF(AQ142&gt;=12,AQ142-12,AQ142)</f>
        <v>0</v>
      </c>
      <c r="AO142" s="40" t="str">
        <f>IF(AR142&lt;=15,"半",0)</f>
        <v>半</v>
      </c>
      <c r="AP142" s="36">
        <f>DATEDIF(BN142,BQ142,"y")</f>
        <v>0</v>
      </c>
      <c r="AQ142" s="37">
        <f>IF(AR142&gt;=16,DATEDIF(BN142,BQ142,"ym")+1,DATEDIF(BN142,BQ142,"ym"))</f>
        <v>0</v>
      </c>
      <c r="AR142" s="38">
        <f>DATEDIF(BN142,BQ142,"md")</f>
        <v>14</v>
      </c>
      <c r="AS142" s="39" t="e">
        <f>IF(AW142&gt;=12,DATEDIF(BN142,BR142,"y")+1,DATEDIF(BN142,BR142,"y"))</f>
        <v>#NUM!</v>
      </c>
      <c r="AT142" s="39" t="e">
        <f>IF(AW142&gt;=12,AW142-12,AW142)</f>
        <v>#NUM!</v>
      </c>
      <c r="AU142" s="40" t="e">
        <f>IF(AX142&lt;=15,"半",0)</f>
        <v>#NUM!</v>
      </c>
      <c r="AV142" s="36" t="e">
        <f>DATEDIF(BN142,BR142,"y")</f>
        <v>#NUM!</v>
      </c>
      <c r="AW142" s="37" t="e">
        <f>IF(AX142&gt;=16,DATEDIF(BN142,BR142,"ym")+1,DATEDIF(BN142,BR142,"ym"))</f>
        <v>#NUM!</v>
      </c>
      <c r="AX142" s="38" t="e">
        <f>DATEDIF(BN142,BR142,"md")</f>
        <v>#NUM!</v>
      </c>
      <c r="AY142" s="39" t="e">
        <f>IF(BC142&gt;=12,DATEDIF(BO142,BQ142,"y")+1,DATEDIF(BO142,BQ142,"y"))</f>
        <v>#NUM!</v>
      </c>
      <c r="AZ142" s="39" t="e">
        <f>IF(BC142&gt;=12,BC142-12,BC142)</f>
        <v>#NUM!</v>
      </c>
      <c r="BA142" s="40" t="e">
        <f>IF(BD142&lt;=15,"半",0)</f>
        <v>#NUM!</v>
      </c>
      <c r="BB142" s="36" t="e">
        <f>DATEDIF(BO142,BQ142,"y")</f>
        <v>#NUM!</v>
      </c>
      <c r="BC142" s="37" t="e">
        <f>IF(BD142&gt;=16,DATEDIF(BO142,BQ142,"ym")+1,DATEDIF(BO142,BQ142,"ym"))</f>
        <v>#NUM!</v>
      </c>
      <c r="BD142" s="37" t="e">
        <f>DATEDIF(BO142,BQ142,"md")</f>
        <v>#NUM!</v>
      </c>
      <c r="BE142" s="39" t="e">
        <f>IF(BI142&gt;=12,DATEDIF(BO142,BR142,"y")+1,DATEDIF(BO142,BR142,"y"))</f>
        <v>#NUM!</v>
      </c>
      <c r="BF142" s="39" t="e">
        <f>IF(BI142&gt;=12,BI142-12,BI142)</f>
        <v>#NUM!</v>
      </c>
      <c r="BG142" s="40" t="e">
        <f>IF(BJ142&lt;=15,"半",0)</f>
        <v>#NUM!</v>
      </c>
      <c r="BH142" s="36" t="e">
        <f>DATEDIF(BO142,BR142,"y")</f>
        <v>#NUM!</v>
      </c>
      <c r="BI142" s="37" t="e">
        <f>IF(BJ142&gt;=16,DATEDIF(BO142,BR142,"ym")+1,DATEDIF(BO142,BR142,"ym"))</f>
        <v>#NUM!</v>
      </c>
      <c r="BJ142" s="38" t="e">
        <f>DATEDIF(BO142,BR142,"md")</f>
        <v>#NUM!</v>
      </c>
      <c r="BK142" s="37"/>
      <c r="BL142" s="44">
        <f>IF(J143="現在",$AJ$6,J143)</f>
        <v>0</v>
      </c>
      <c r="BM142" s="37">
        <v>8</v>
      </c>
      <c r="BN142" s="46">
        <f>IF(DAY(J142)&lt;=15,J142-DAY(J142)+1,J142-DAY(J142)+16)</f>
        <v>1</v>
      </c>
      <c r="BO142" s="46">
        <f>IF(DAY(BN142)=1,BN142+15,BX142)</f>
        <v>16</v>
      </c>
      <c r="BP142" s="47"/>
      <c r="BQ142" s="115">
        <f>IF(CG142&gt;=16,CE142,IF(J143="現在",$AJ$6-CG142+15,J143-CG142+15))</f>
        <v>15</v>
      </c>
      <c r="BR142" s="48">
        <f>IF(DAY(BQ142)=15,BQ142-DAY(BQ142),BQ142-DAY(BQ142)+15)</f>
        <v>0</v>
      </c>
      <c r="BS142" s="47"/>
      <c r="BT142" s="47"/>
      <c r="BU142" s="45">
        <f>YEAR(J142)</f>
        <v>1900</v>
      </c>
      <c r="BV142" s="49">
        <f>MONTH(J142)+1</f>
        <v>2</v>
      </c>
      <c r="BW142" s="50" t="str">
        <f>CONCATENATE(BU142,"/",BV142,"/",1)</f>
        <v>1900/2/1</v>
      </c>
      <c r="BX142" s="50">
        <f t="shared" si="4"/>
        <v>32</v>
      </c>
      <c r="BY142" s="50">
        <f>BW142-1</f>
        <v>31</v>
      </c>
      <c r="BZ142" s="45">
        <f t="shared" si="5"/>
        <v>31</v>
      </c>
      <c r="CA142" s="45">
        <f>DAY(J142)</f>
        <v>0</v>
      </c>
      <c r="CB142" s="45">
        <f>YEAR(BL142)</f>
        <v>1900</v>
      </c>
      <c r="CC142" s="49">
        <f>IF(MONTH(BL142)=12,MONTH(BL142)-12+1,MONTH(BL142)+1)</f>
        <v>2</v>
      </c>
      <c r="CD142" s="50" t="str">
        <f>IF(CC142=1,CONCATENATE(CB142+1,"/",CC142,"/",1),CONCATENATE(CB142,"/",CC142,"/",1))</f>
        <v>1900/2/1</v>
      </c>
      <c r="CE142" s="50">
        <f t="shared" si="6"/>
        <v>31</v>
      </c>
      <c r="CF142" s="45">
        <f t="shared" si="7"/>
        <v>31</v>
      </c>
      <c r="CG142" s="45">
        <f>DAY(BL142)</f>
        <v>0</v>
      </c>
    </row>
    <row r="143" spans="1:86" ht="12.75" customHeight="1">
      <c r="A143" s="305"/>
      <c r="B143" s="437"/>
      <c r="C143" s="240"/>
      <c r="D143" s="240"/>
      <c r="E143" s="240"/>
      <c r="F143" s="240"/>
      <c r="G143" s="241"/>
      <c r="H143" s="2" t="s">
        <v>21</v>
      </c>
      <c r="I143" s="2"/>
      <c r="J143" s="290"/>
      <c r="K143" s="291"/>
      <c r="L143" s="304"/>
      <c r="M143" s="251"/>
      <c r="N143" s="285"/>
      <c r="O143" s="287"/>
      <c r="P143" s="251"/>
      <c r="Q143" s="298"/>
      <c r="R143" s="102"/>
      <c r="S143" s="264"/>
      <c r="T143" s="251"/>
      <c r="U143" s="253"/>
      <c r="V143"/>
      <c r="Z143" s="45"/>
      <c r="AA143" s="45"/>
      <c r="AB143" s="45"/>
      <c r="AC143" s="125"/>
      <c r="AE143" s="307"/>
      <c r="AF143" s="425"/>
      <c r="AG143" s="296"/>
      <c r="AH143" s="282"/>
      <c r="AI143" s="490"/>
      <c r="AJ143" s="191"/>
      <c r="AK143"/>
      <c r="AL143"/>
      <c r="AM143" s="58"/>
      <c r="AN143" s="58"/>
      <c r="AO143" s="59"/>
      <c r="AP143" s="36"/>
      <c r="AQ143" s="37"/>
      <c r="AR143" s="38"/>
      <c r="AS143" s="58"/>
      <c r="AT143" s="58"/>
      <c r="AU143" s="59"/>
      <c r="AV143" s="36"/>
      <c r="AW143" s="37"/>
      <c r="AX143" s="38"/>
      <c r="AY143" s="58"/>
      <c r="AZ143" s="58"/>
      <c r="BA143" s="59"/>
      <c r="BB143" s="36"/>
      <c r="BC143" s="37"/>
      <c r="BD143" s="37"/>
      <c r="BE143" s="58"/>
      <c r="BF143" s="58"/>
      <c r="BG143" s="59"/>
      <c r="BH143" s="36"/>
      <c r="BI143" s="37"/>
      <c r="BJ143" s="38"/>
      <c r="BK143" s="37"/>
      <c r="BL143" s="44"/>
      <c r="BM143" s="37"/>
      <c r="BN143" s="46"/>
      <c r="BO143" s="46"/>
      <c r="BP143" s="47"/>
      <c r="BQ143" s="48"/>
      <c r="BR143" s="48"/>
      <c r="BS143" s="47"/>
      <c r="BT143" s="47"/>
      <c r="BV143" s="49"/>
      <c r="BW143" s="50"/>
      <c r="BX143" s="50"/>
      <c r="BY143" s="50"/>
      <c r="CC143" s="49"/>
      <c r="CD143" s="50"/>
      <c r="CE143" s="50"/>
    </row>
    <row r="144" spans="1:86" ht="12.75" customHeight="1">
      <c r="A144" s="265"/>
      <c r="B144" s="448"/>
      <c r="C144" s="238"/>
      <c r="D144" s="238"/>
      <c r="E144" s="238"/>
      <c r="F144" s="238"/>
      <c r="G144" s="239"/>
      <c r="H144" s="1" t="s">
        <v>20</v>
      </c>
      <c r="I144" s="7"/>
      <c r="J144" s="302"/>
      <c r="K144" s="303"/>
      <c r="L144" s="277" t="str">
        <f>IF($J144&lt;&gt;"",IF($AI144="0-",AS144,IF($AI144="+0",AY144,IF($AI144="+-",BE144,AM144))),"")</f>
        <v/>
      </c>
      <c r="M144" s="250" t="str">
        <f>IF($J144&lt;&gt;"",IF($AI144="0-",AT144,IF($AI144="+0",AZ144,IF($AI144="+-",BF144,AN144))),"")</f>
        <v/>
      </c>
      <c r="N144" s="259" t="str">
        <f>IF($J144&lt;&gt;"",IF($AI144="0-",AU144,IF($AI144="+0",BA144,IF($AI144="+-",BG144,AO144))),"")</f>
        <v/>
      </c>
      <c r="O144" s="286" t="str">
        <f>IF($R145="","",ROUNDDOWN($AG144/12,0))</f>
        <v/>
      </c>
      <c r="P144" s="250" t="str">
        <f>IF($R145="","",ROUNDDOWN(MOD($AG144,12),0))</f>
        <v/>
      </c>
      <c r="Q144" s="297" t="str">
        <f>IF($R145="","", IF( (MOD($AG144,12)-$P144)&gt;=0.5,"半",0))</f>
        <v/>
      </c>
      <c r="R144" s="101"/>
      <c r="S144" s="263" t="str">
        <f>IF($R145="","",ROUNDDOWN($AG144*($R144/$R145)/12,0))</f>
        <v/>
      </c>
      <c r="T144" s="250" t="str">
        <f>IF($R145="","",ROUNDDOWN(MOD($AG144*($R144/$R145),12),0))</f>
        <v/>
      </c>
      <c r="U144" s="252" t="str">
        <f>IF(R145="","",IF( (MOD($AG144*($R144/$R145),12)-$T144)&gt;=0.5,"半",0) )</f>
        <v/>
      </c>
      <c r="V144"/>
      <c r="Z144" s="45"/>
      <c r="AA144" s="45"/>
      <c r="AB144" s="45"/>
      <c r="AC144" s="125"/>
      <c r="AE144" s="307"/>
      <c r="AF144" s="425"/>
      <c r="AG144" s="296">
        <f>IF(OR($AE144&lt;&gt;$AE146,$AE146=""), SUMIF($AE$13:$AE$188,$AE144,$AH$13:$AH$188),"" )</f>
        <v>0</v>
      </c>
      <c r="AH144" s="282" t="e">
        <f>IF(AF144=2,0,L144*12+M144+COUNTIF(N144:N144,"半")*0.5)</f>
        <v>#VALUE!</v>
      </c>
      <c r="AI144" s="489"/>
      <c r="AJ144" s="289" t="str">
        <f>IF(AI144&lt;&gt;"",VLOOKUP(AI144,$AK$13:$AL$16,2),"")</f>
        <v/>
      </c>
      <c r="AK144"/>
      <c r="AL144"/>
      <c r="AM144" s="39">
        <f>IF(AQ144&gt;=12,DATEDIF(BN144,BQ144,"y")+1,DATEDIF(BN144,BQ144,"y"))</f>
        <v>0</v>
      </c>
      <c r="AN144" s="39">
        <f>IF(AQ144&gt;=12,AQ144-12,AQ144)</f>
        <v>0</v>
      </c>
      <c r="AO144" s="40" t="str">
        <f>IF(AR144&lt;=15,"半",0)</f>
        <v>半</v>
      </c>
      <c r="AP144" s="36">
        <f>DATEDIF(BN144,BQ144,"y")</f>
        <v>0</v>
      </c>
      <c r="AQ144" s="37">
        <f>IF(AR144&gt;=16,DATEDIF(BN144,BQ144,"ym")+1,DATEDIF(BN144,BQ144,"ym"))</f>
        <v>0</v>
      </c>
      <c r="AR144" s="38">
        <f>DATEDIF(BN144,BQ144,"md")</f>
        <v>14</v>
      </c>
      <c r="AS144" s="39" t="e">
        <f>IF(AW144&gt;=12,DATEDIF(BN144,BR144,"y")+1,DATEDIF(BN144,BR144,"y"))</f>
        <v>#NUM!</v>
      </c>
      <c r="AT144" s="39" t="e">
        <f>IF(AW144&gt;=12,AW144-12,AW144)</f>
        <v>#NUM!</v>
      </c>
      <c r="AU144" s="40" t="e">
        <f>IF(AX144&lt;=15,"半",0)</f>
        <v>#NUM!</v>
      </c>
      <c r="AV144" s="36" t="e">
        <f>DATEDIF(BN144,BR144,"y")</f>
        <v>#NUM!</v>
      </c>
      <c r="AW144" s="37" t="e">
        <f>IF(AX144&gt;=16,DATEDIF(BN144,BR144,"ym")+1,DATEDIF(BN144,BR144,"ym"))</f>
        <v>#NUM!</v>
      </c>
      <c r="AX144" s="38" t="e">
        <f>DATEDIF(BN144,BR144,"md")</f>
        <v>#NUM!</v>
      </c>
      <c r="AY144" s="39" t="e">
        <f>IF(BC144&gt;=12,DATEDIF(BO144,BQ144,"y")+1,DATEDIF(BO144,BQ144,"y"))</f>
        <v>#NUM!</v>
      </c>
      <c r="AZ144" s="39" t="e">
        <f>IF(BC144&gt;=12,BC144-12,BC144)</f>
        <v>#NUM!</v>
      </c>
      <c r="BA144" s="40" t="e">
        <f>IF(BD144&lt;=15,"半",0)</f>
        <v>#NUM!</v>
      </c>
      <c r="BB144" s="36" t="e">
        <f>DATEDIF(BO144,BQ144,"y")</f>
        <v>#NUM!</v>
      </c>
      <c r="BC144" s="37" t="e">
        <f>IF(BD144&gt;=16,DATEDIF(BO144,BQ144,"ym")+1,DATEDIF(BO144,BQ144,"ym"))</f>
        <v>#NUM!</v>
      </c>
      <c r="BD144" s="37" t="e">
        <f>DATEDIF(BO144,BQ144,"md")</f>
        <v>#NUM!</v>
      </c>
      <c r="BE144" s="39" t="e">
        <f>IF(BI144&gt;=12,DATEDIF(BO144,BR144,"y")+1,DATEDIF(BO144,BR144,"y"))</f>
        <v>#NUM!</v>
      </c>
      <c r="BF144" s="39" t="e">
        <f>IF(BI144&gt;=12,BI144-12,BI144)</f>
        <v>#NUM!</v>
      </c>
      <c r="BG144" s="40" t="e">
        <f>IF(BJ144&lt;=15,"半",0)</f>
        <v>#NUM!</v>
      </c>
      <c r="BH144" s="36" t="e">
        <f>DATEDIF(BO144,BR144,"y")</f>
        <v>#NUM!</v>
      </c>
      <c r="BI144" s="37" t="e">
        <f>IF(BJ144&gt;=16,DATEDIF(BO144,BR144,"ym")+1,DATEDIF(BO144,BR144,"ym"))</f>
        <v>#NUM!</v>
      </c>
      <c r="BJ144" s="38" t="e">
        <f>DATEDIF(BO144,BR144,"md")</f>
        <v>#NUM!</v>
      </c>
      <c r="BK144" s="37"/>
      <c r="BL144" s="44">
        <f>IF(J145="現在",$AJ$6,J145)</f>
        <v>0</v>
      </c>
      <c r="BM144" s="37">
        <v>9</v>
      </c>
      <c r="BN144" s="46">
        <f>IF(DAY(J144)&lt;=15,J144-DAY(J144)+1,J144-DAY(J144)+16)</f>
        <v>1</v>
      </c>
      <c r="BO144" s="46">
        <f>IF(DAY(BN144)=1,BN144+15,BX144)</f>
        <v>16</v>
      </c>
      <c r="BP144" s="47"/>
      <c r="BQ144" s="115">
        <f>IF(CG144&gt;=16,CE144,IF(J145="現在",$AJ$6-CG144+15,J145-CG144+15))</f>
        <v>15</v>
      </c>
      <c r="BR144" s="48">
        <f>IF(DAY(BQ144)=15,BQ144-DAY(BQ144),BQ144-DAY(BQ144)+15)</f>
        <v>0</v>
      </c>
      <c r="BS144" s="47"/>
      <c r="BT144" s="47"/>
      <c r="BU144" s="45">
        <f>YEAR(J144)</f>
        <v>1900</v>
      </c>
      <c r="BV144" s="49">
        <f>MONTH(J144)+1</f>
        <v>2</v>
      </c>
      <c r="BW144" s="50" t="str">
        <f>CONCATENATE(BU144,"/",BV144,"/",1)</f>
        <v>1900/2/1</v>
      </c>
      <c r="BX144" s="50">
        <f t="shared" si="4"/>
        <v>32</v>
      </c>
      <c r="BY144" s="50">
        <f>BW144-1</f>
        <v>31</v>
      </c>
      <c r="BZ144" s="45">
        <f t="shared" si="5"/>
        <v>31</v>
      </c>
      <c r="CA144" s="45">
        <f>DAY(J144)</f>
        <v>0</v>
      </c>
      <c r="CB144" s="45">
        <f>YEAR(BL144)</f>
        <v>1900</v>
      </c>
      <c r="CC144" s="49">
        <f>IF(MONTH(BL144)=12,MONTH(BL144)-12+1,MONTH(BL144)+1)</f>
        <v>2</v>
      </c>
      <c r="CD144" s="50" t="str">
        <f>IF(CC144=1,CONCATENATE(CB144+1,"/",CC144,"/",1),CONCATENATE(CB144,"/",CC144,"/",1))</f>
        <v>1900/2/1</v>
      </c>
      <c r="CE144" s="50">
        <f t="shared" si="6"/>
        <v>31</v>
      </c>
      <c r="CF144" s="45">
        <f t="shared" si="7"/>
        <v>31</v>
      </c>
      <c r="CG144" s="45">
        <f>DAY(BL144)</f>
        <v>0</v>
      </c>
    </row>
    <row r="145" spans="1:85" ht="12.75" customHeight="1">
      <c r="A145" s="305"/>
      <c r="B145" s="437"/>
      <c r="C145" s="240"/>
      <c r="D145" s="240"/>
      <c r="E145" s="240"/>
      <c r="F145" s="240"/>
      <c r="G145" s="241"/>
      <c r="H145" s="2" t="s">
        <v>21</v>
      </c>
      <c r="I145" s="2"/>
      <c r="J145" s="290"/>
      <c r="K145" s="291"/>
      <c r="L145" s="304"/>
      <c r="M145" s="251"/>
      <c r="N145" s="285"/>
      <c r="O145" s="287"/>
      <c r="P145" s="251"/>
      <c r="Q145" s="298"/>
      <c r="R145" s="102"/>
      <c r="S145" s="264"/>
      <c r="T145" s="251"/>
      <c r="U145" s="253"/>
      <c r="V145"/>
      <c r="Z145" s="45"/>
      <c r="AA145" s="45"/>
      <c r="AB145" s="45"/>
      <c r="AC145" s="125"/>
      <c r="AE145" s="307"/>
      <c r="AF145" s="425"/>
      <c r="AG145" s="296"/>
      <c r="AH145" s="282"/>
      <c r="AI145" s="490"/>
      <c r="AJ145" s="191"/>
      <c r="AK145"/>
      <c r="AL145"/>
      <c r="AM145" s="58"/>
      <c r="AN145" s="58"/>
      <c r="AO145" s="59"/>
      <c r="AP145" s="36"/>
      <c r="AQ145" s="37"/>
      <c r="AR145" s="38"/>
      <c r="AS145" s="58"/>
      <c r="AT145" s="58"/>
      <c r="AU145" s="59"/>
      <c r="AV145" s="36"/>
      <c r="AW145" s="37"/>
      <c r="AX145" s="38"/>
      <c r="AY145" s="58"/>
      <c r="AZ145" s="58"/>
      <c r="BA145" s="59"/>
      <c r="BB145" s="36"/>
      <c r="BC145" s="37"/>
      <c r="BD145" s="37"/>
      <c r="BE145" s="58"/>
      <c r="BF145" s="58"/>
      <c r="BG145" s="59"/>
      <c r="BH145" s="36"/>
      <c r="BI145" s="37"/>
      <c r="BJ145" s="38"/>
      <c r="BK145" s="37"/>
      <c r="BL145" s="44"/>
      <c r="BM145" s="37"/>
      <c r="BN145" s="46"/>
      <c r="BO145" s="46"/>
      <c r="BP145" s="47"/>
      <c r="BQ145" s="48"/>
      <c r="BR145" s="48"/>
      <c r="BS145" s="47"/>
      <c r="BT145" s="47"/>
      <c r="BV145" s="49"/>
      <c r="BW145" s="50"/>
      <c r="BX145" s="50"/>
      <c r="BY145" s="50"/>
      <c r="CC145" s="49"/>
      <c r="CD145" s="50"/>
      <c r="CE145" s="50"/>
    </row>
    <row r="146" spans="1:85" ht="12.75" customHeight="1">
      <c r="A146" s="265"/>
      <c r="B146" s="467"/>
      <c r="C146" s="468"/>
      <c r="D146" s="468"/>
      <c r="E146" s="468"/>
      <c r="F146" s="468"/>
      <c r="G146" s="469"/>
      <c r="H146" s="1" t="s">
        <v>20</v>
      </c>
      <c r="I146" s="7"/>
      <c r="J146" s="302"/>
      <c r="K146" s="303"/>
      <c r="L146" s="277" t="str">
        <f>IF($J146&lt;&gt;"",IF($AI146="0-",AS146,IF($AI146="+0",AY146,IF($AI146="+-",BE146,AM146))),"")</f>
        <v/>
      </c>
      <c r="M146" s="250" t="str">
        <f>IF($J146&lt;&gt;"",IF($AI146="0-",AT146,IF($AI146="+0",AZ146,IF($AI146="+-",BF146,AN146))),"")</f>
        <v/>
      </c>
      <c r="N146" s="259" t="str">
        <f>IF($J146&lt;&gt;"",IF($AI146="0-",AU146,IF($AI146="+0",BA146,IF($AI146="+-",BG146,AO146))),"")</f>
        <v/>
      </c>
      <c r="O146" s="286" t="str">
        <f>IF($R147="","",ROUNDDOWN($AG146/12,0))</f>
        <v/>
      </c>
      <c r="P146" s="250" t="str">
        <f>IF($R147="","",ROUNDDOWN(MOD($AG146,12),0))</f>
        <v/>
      </c>
      <c r="Q146" s="297" t="str">
        <f>IF($R147="","", IF( (MOD($AG146,12)-$P146)&gt;=0.5,"半",0))</f>
        <v/>
      </c>
      <c r="R146" s="101"/>
      <c r="S146" s="263" t="str">
        <f>IF($R147="","",ROUNDDOWN($AG146*($R146/$R147)/12,0))</f>
        <v/>
      </c>
      <c r="T146" s="250" t="str">
        <f>IF($R147="","",ROUNDDOWN(MOD($AG146*($R146/$R147),12),0))</f>
        <v/>
      </c>
      <c r="U146" s="252" t="str">
        <f>IF(R147="","",IF( (MOD($AG146*($R146/$R147),12)-$T146)&gt;=0.5,"半",0) )</f>
        <v/>
      </c>
      <c r="V146"/>
      <c r="Z146" s="45"/>
      <c r="AA146" s="45"/>
      <c r="AB146" s="45"/>
      <c r="AC146" s="125"/>
      <c r="AE146" s="307"/>
      <c r="AF146" s="425"/>
      <c r="AG146" s="296">
        <f>IF(OR($AE146&lt;&gt;$AE148,$AE148=""), SUMIF($AE$13:$AE$188,$AE146,$AH$13:$AH$188),"" )</f>
        <v>0</v>
      </c>
      <c r="AH146" s="282" t="e">
        <f>IF(AF146=2,0,L146*12+M146+COUNTIF(N146:N146,"半")*0.5)</f>
        <v>#VALUE!</v>
      </c>
      <c r="AI146" s="489"/>
      <c r="AJ146" s="289" t="str">
        <f>IF(AI146&lt;&gt;"",VLOOKUP(AI146,$AK$13:$AL$16,2),"")</f>
        <v/>
      </c>
      <c r="AK146"/>
      <c r="AL146"/>
      <c r="AM146" s="39">
        <f>IF(AQ146&gt;=12,DATEDIF(BN146,BQ146,"y")+1,DATEDIF(BN146,BQ146,"y"))</f>
        <v>0</v>
      </c>
      <c r="AN146" s="39">
        <f>IF(AQ146&gt;=12,AQ146-12,AQ146)</f>
        <v>0</v>
      </c>
      <c r="AO146" s="40" t="str">
        <f>IF(AR146&lt;=15,"半",0)</f>
        <v>半</v>
      </c>
      <c r="AP146" s="36">
        <f>DATEDIF(BN146,BQ146,"y")</f>
        <v>0</v>
      </c>
      <c r="AQ146" s="37">
        <f>IF(AR146&gt;=16,DATEDIF(BN146,BQ146,"ym")+1,DATEDIF(BN146,BQ146,"ym"))</f>
        <v>0</v>
      </c>
      <c r="AR146" s="38">
        <f>DATEDIF(BN146,BQ146,"md")</f>
        <v>14</v>
      </c>
      <c r="AS146" s="39" t="e">
        <f>IF(AW146&gt;=12,DATEDIF(BN146,BR146,"y")+1,DATEDIF(BN146,BR146,"y"))</f>
        <v>#NUM!</v>
      </c>
      <c r="AT146" s="39" t="e">
        <f>IF(AW146&gt;=12,AW146-12,AW146)</f>
        <v>#NUM!</v>
      </c>
      <c r="AU146" s="40" t="e">
        <f>IF(AX146&lt;=15,"半",0)</f>
        <v>#NUM!</v>
      </c>
      <c r="AV146" s="36" t="e">
        <f>DATEDIF(BN146,BR146,"y")</f>
        <v>#NUM!</v>
      </c>
      <c r="AW146" s="37" t="e">
        <f>IF(AX146&gt;=16,DATEDIF(BN146,BR146,"ym")+1,DATEDIF(BN146,BR146,"ym"))</f>
        <v>#NUM!</v>
      </c>
      <c r="AX146" s="38" t="e">
        <f>DATEDIF(BN146,BR146,"md")</f>
        <v>#NUM!</v>
      </c>
      <c r="AY146" s="39" t="e">
        <f>IF(BC146&gt;=12,DATEDIF(BO146,BQ146,"y")+1,DATEDIF(BO146,BQ146,"y"))</f>
        <v>#NUM!</v>
      </c>
      <c r="AZ146" s="39" t="e">
        <f>IF(BC146&gt;=12,BC146-12,BC146)</f>
        <v>#NUM!</v>
      </c>
      <c r="BA146" s="40" t="e">
        <f>IF(BD146&lt;=15,"半",0)</f>
        <v>#NUM!</v>
      </c>
      <c r="BB146" s="36" t="e">
        <f>DATEDIF(BO146,BQ146,"y")</f>
        <v>#NUM!</v>
      </c>
      <c r="BC146" s="37" t="e">
        <f>IF(BD146&gt;=16,DATEDIF(BO146,BQ146,"ym")+1,DATEDIF(BO146,BQ146,"ym"))</f>
        <v>#NUM!</v>
      </c>
      <c r="BD146" s="37" t="e">
        <f>DATEDIF(BO146,BQ146,"md")</f>
        <v>#NUM!</v>
      </c>
      <c r="BE146" s="39" t="e">
        <f>IF(BI146&gt;=12,DATEDIF(BO146,BR146,"y")+1,DATEDIF(BO146,BR146,"y"))</f>
        <v>#NUM!</v>
      </c>
      <c r="BF146" s="39" t="e">
        <f>IF(BI146&gt;=12,BI146-12,BI146)</f>
        <v>#NUM!</v>
      </c>
      <c r="BG146" s="40" t="e">
        <f>IF(BJ146&lt;=15,"半",0)</f>
        <v>#NUM!</v>
      </c>
      <c r="BH146" s="36" t="e">
        <f>DATEDIF(BO146,BR146,"y")</f>
        <v>#NUM!</v>
      </c>
      <c r="BI146" s="37" t="e">
        <f>IF(BJ146&gt;=16,DATEDIF(BO146,BR146,"ym")+1,DATEDIF(BO146,BR146,"ym"))</f>
        <v>#NUM!</v>
      </c>
      <c r="BJ146" s="38" t="e">
        <f>DATEDIF(BO146,BR146,"md")</f>
        <v>#NUM!</v>
      </c>
      <c r="BK146" s="37"/>
      <c r="BL146" s="44">
        <f>IF(J147="現在",$AJ$6,J147)</f>
        <v>0</v>
      </c>
      <c r="BM146" s="37">
        <v>10</v>
      </c>
      <c r="BN146" s="46">
        <f>IF(DAY(J146)&lt;=15,J146-DAY(J146)+1,J146-DAY(J146)+16)</f>
        <v>1</v>
      </c>
      <c r="BO146" s="46">
        <f>IF(DAY(BN146)=1,BN146+15,BX146)</f>
        <v>16</v>
      </c>
      <c r="BP146" s="47"/>
      <c r="BQ146" s="115">
        <f>IF(CG146&gt;=16,CE146,IF(J147="現在",$AJ$6-CG146+15,J147-CG146+15))</f>
        <v>15</v>
      </c>
      <c r="BR146" s="48">
        <f>IF(DAY(BQ146)=15,BQ146-DAY(BQ146),BQ146-DAY(BQ146)+15)</f>
        <v>0</v>
      </c>
      <c r="BS146" s="47"/>
      <c r="BT146" s="47"/>
      <c r="BU146" s="45">
        <f>YEAR(J146)</f>
        <v>1900</v>
      </c>
      <c r="BV146" s="49">
        <f>MONTH(J146)+1</f>
        <v>2</v>
      </c>
      <c r="BW146" s="50" t="str">
        <f>CONCATENATE(BU146,"/",BV146,"/",1)</f>
        <v>1900/2/1</v>
      </c>
      <c r="BX146" s="50">
        <f t="shared" si="4"/>
        <v>32</v>
      </c>
      <c r="BY146" s="50">
        <f>BW146-1</f>
        <v>31</v>
      </c>
      <c r="BZ146" s="45">
        <f t="shared" si="5"/>
        <v>31</v>
      </c>
      <c r="CA146" s="45">
        <f>DAY(J146)</f>
        <v>0</v>
      </c>
      <c r="CB146" s="45">
        <f>YEAR(BL146)</f>
        <v>1900</v>
      </c>
      <c r="CC146" s="49">
        <f>IF(MONTH(BL146)=12,MONTH(BL146)-12+1,MONTH(BL146)+1)</f>
        <v>2</v>
      </c>
      <c r="CD146" s="50" t="str">
        <f>IF(CC146=1,CONCATENATE(CB146+1,"/",CC146,"/",1),CONCATENATE(CB146,"/",CC146,"/",1))</f>
        <v>1900/2/1</v>
      </c>
      <c r="CE146" s="50">
        <f t="shared" si="6"/>
        <v>31</v>
      </c>
      <c r="CF146" s="45">
        <f t="shared" si="7"/>
        <v>31</v>
      </c>
      <c r="CG146" s="45">
        <f>DAY(BL146)</f>
        <v>0</v>
      </c>
    </row>
    <row r="147" spans="1:85" ht="12.75" customHeight="1">
      <c r="A147" s="305"/>
      <c r="B147" s="470"/>
      <c r="C147" s="470"/>
      <c r="D147" s="470"/>
      <c r="E147" s="470"/>
      <c r="F147" s="470"/>
      <c r="G147" s="471"/>
      <c r="H147" s="2" t="s">
        <v>21</v>
      </c>
      <c r="I147" s="2"/>
      <c r="J147" s="290"/>
      <c r="K147" s="291"/>
      <c r="L147" s="304"/>
      <c r="M147" s="251"/>
      <c r="N147" s="285"/>
      <c r="O147" s="287"/>
      <c r="P147" s="251"/>
      <c r="Q147" s="298"/>
      <c r="R147" s="102"/>
      <c r="S147" s="264"/>
      <c r="T147" s="251"/>
      <c r="U147" s="253"/>
      <c r="V147"/>
      <c r="Z147" s="45"/>
      <c r="AA147" s="45"/>
      <c r="AB147" s="45"/>
      <c r="AC147" s="125"/>
      <c r="AE147" s="307"/>
      <c r="AF147" s="425"/>
      <c r="AG147" s="296"/>
      <c r="AH147" s="282"/>
      <c r="AI147" s="490"/>
      <c r="AJ147" s="191"/>
      <c r="AK147"/>
      <c r="AL147"/>
      <c r="AM147" s="58"/>
      <c r="AN147" s="58"/>
      <c r="AO147" s="59"/>
      <c r="AP147" s="36"/>
      <c r="AQ147" s="37"/>
      <c r="AR147" s="38"/>
      <c r="AS147" s="58"/>
      <c r="AT147" s="58"/>
      <c r="AU147" s="59"/>
      <c r="AV147" s="36"/>
      <c r="AW147" s="37"/>
      <c r="AX147" s="38"/>
      <c r="AY147" s="58"/>
      <c r="AZ147" s="58"/>
      <c r="BA147" s="59"/>
      <c r="BB147" s="36"/>
      <c r="BC147" s="37"/>
      <c r="BD147" s="37"/>
      <c r="BE147" s="58"/>
      <c r="BF147" s="58"/>
      <c r="BG147" s="59"/>
      <c r="BH147" s="36"/>
      <c r="BI147" s="37"/>
      <c r="BJ147" s="38"/>
      <c r="BK147" s="37"/>
      <c r="BL147" s="44"/>
      <c r="BM147" s="37"/>
      <c r="BN147" s="46"/>
      <c r="BO147" s="46"/>
      <c r="BP147" s="47"/>
      <c r="BQ147" s="48"/>
      <c r="BR147" s="48"/>
      <c r="BS147" s="47"/>
      <c r="BT147" s="47"/>
      <c r="BV147" s="49"/>
      <c r="BW147" s="50"/>
      <c r="BX147" s="50"/>
      <c r="BY147" s="50"/>
      <c r="CC147" s="49"/>
      <c r="CD147" s="50"/>
      <c r="CE147" s="50"/>
    </row>
    <row r="148" spans="1:85" ht="12.75" customHeight="1">
      <c r="A148" s="265"/>
      <c r="B148" s="436"/>
      <c r="C148" s="238"/>
      <c r="D148" s="238"/>
      <c r="E148" s="238"/>
      <c r="F148" s="238"/>
      <c r="G148" s="239"/>
      <c r="H148" s="7" t="s">
        <v>20</v>
      </c>
      <c r="I148" s="7"/>
      <c r="J148" s="302"/>
      <c r="K148" s="303"/>
      <c r="L148" s="277" t="str">
        <f>IF($J148&lt;&gt;"",IF($AI148="0-",AS148,IF($AI148="+0",AY148,IF($AI148="+-",BE148,AM148))),"")</f>
        <v/>
      </c>
      <c r="M148" s="250" t="str">
        <f>IF($J148&lt;&gt;"",IF($AI148="0-",AT148,IF($AI148="+0",AZ148,IF($AI148="+-",BF148,AN148))),"")</f>
        <v/>
      </c>
      <c r="N148" s="259" t="str">
        <f>IF($J148&lt;&gt;"",IF($AI148="0-",AU148,IF($AI148="+0",BA148,IF($AI148="+-",BG148,AO148))),"")</f>
        <v/>
      </c>
      <c r="O148" s="286" t="str">
        <f>IF($R149="","",ROUNDDOWN($AG148/12,0))</f>
        <v/>
      </c>
      <c r="P148" s="250" t="str">
        <f>IF($R149="","",ROUNDDOWN(MOD($AG148,12),0))</f>
        <v/>
      </c>
      <c r="Q148" s="297" t="str">
        <f>IF($R149="","", IF( (MOD($AG148,12)-$P148)&gt;=0.5,"半",0))</f>
        <v/>
      </c>
      <c r="R148" s="101"/>
      <c r="S148" s="263" t="str">
        <f>IF($R149="","",ROUNDDOWN($AG148*($R148/$R149)/12,0))</f>
        <v/>
      </c>
      <c r="T148" s="250" t="str">
        <f>IF($R149="","",ROUNDDOWN(MOD($AG148*($R148/$R149),12),0))</f>
        <v/>
      </c>
      <c r="U148" s="252" t="str">
        <f>IF(R149="","",IF( (MOD($AG148*($R148/$R149),12)-$T148)&gt;=0.5,"半",0) )</f>
        <v/>
      </c>
      <c r="V148"/>
      <c r="Z148" s="45"/>
      <c r="AA148" s="45"/>
      <c r="AB148" s="45"/>
      <c r="AC148" s="125"/>
      <c r="AE148" s="307"/>
      <c r="AF148" s="425"/>
      <c r="AG148" s="296">
        <f>IF(OR($AE148&lt;&gt;$AE150,$AE150=""), SUMIF($AE$13:$AE$188,$AE148,$AH$13:$AH$188),"" )</f>
        <v>0</v>
      </c>
      <c r="AH148" s="282" t="e">
        <f>IF(AF148=2,0,L148*12+M148+COUNTIF(N148:N148,"半")*0.5)</f>
        <v>#VALUE!</v>
      </c>
      <c r="AI148" s="489"/>
      <c r="AJ148" s="289" t="str">
        <f>IF(AI148&lt;&gt;"",VLOOKUP(AI148,$AK$13:$AL$16,2),"")</f>
        <v/>
      </c>
      <c r="AK148"/>
      <c r="AL148"/>
      <c r="AM148" s="39">
        <f>IF(AQ148&gt;=12,DATEDIF(BN148,BQ148,"y")+1,DATEDIF(BN148,BQ148,"y"))</f>
        <v>0</v>
      </c>
      <c r="AN148" s="39">
        <f>IF(AQ148&gt;=12,AQ148-12,AQ148)</f>
        <v>0</v>
      </c>
      <c r="AO148" s="40" t="str">
        <f>IF(AR148&lt;=15,"半",0)</f>
        <v>半</v>
      </c>
      <c r="AP148" s="36">
        <f>DATEDIF(BN148,BQ148,"y")</f>
        <v>0</v>
      </c>
      <c r="AQ148" s="37">
        <f>IF(AR148&gt;=16,DATEDIF(BN148,BQ148,"ym")+1,DATEDIF(BN148,BQ148,"ym"))</f>
        <v>0</v>
      </c>
      <c r="AR148" s="38">
        <f>DATEDIF(BN148,BQ148,"md")</f>
        <v>14</v>
      </c>
      <c r="AS148" s="39" t="e">
        <f>IF(AW148&gt;=12,DATEDIF(BN148,BR148,"y")+1,DATEDIF(BN148,BR148,"y"))</f>
        <v>#NUM!</v>
      </c>
      <c r="AT148" s="39" t="e">
        <f>IF(AW148&gt;=12,AW148-12,AW148)</f>
        <v>#NUM!</v>
      </c>
      <c r="AU148" s="40" t="e">
        <f>IF(AX148&lt;=15,"半",0)</f>
        <v>#NUM!</v>
      </c>
      <c r="AV148" s="36" t="e">
        <f>DATEDIF(BN148,BR148,"y")</f>
        <v>#NUM!</v>
      </c>
      <c r="AW148" s="37" t="e">
        <f>IF(AX148&gt;=16,DATEDIF(BN148,BR148,"ym")+1,DATEDIF(BN148,BR148,"ym"))</f>
        <v>#NUM!</v>
      </c>
      <c r="AX148" s="38" t="e">
        <f>DATEDIF(BN148,BR148,"md")</f>
        <v>#NUM!</v>
      </c>
      <c r="AY148" s="39" t="e">
        <f>IF(BC148&gt;=12,DATEDIF(BO148,BQ148,"y")+1,DATEDIF(BO148,BQ148,"y"))</f>
        <v>#NUM!</v>
      </c>
      <c r="AZ148" s="39" t="e">
        <f>IF(BC148&gt;=12,BC148-12,BC148)</f>
        <v>#NUM!</v>
      </c>
      <c r="BA148" s="40" t="e">
        <f>IF(BD148&lt;=15,"半",0)</f>
        <v>#NUM!</v>
      </c>
      <c r="BB148" s="36" t="e">
        <f>DATEDIF(BO148,BQ148,"y")</f>
        <v>#NUM!</v>
      </c>
      <c r="BC148" s="37" t="e">
        <f>IF(BD148&gt;=16,DATEDIF(BO148,BQ148,"ym")+1,DATEDIF(BO148,BQ148,"ym"))</f>
        <v>#NUM!</v>
      </c>
      <c r="BD148" s="37" t="e">
        <f>DATEDIF(BO148,BQ148,"md")</f>
        <v>#NUM!</v>
      </c>
      <c r="BE148" s="39" t="e">
        <f>IF(BI148&gt;=12,DATEDIF(BO148,BR148,"y")+1,DATEDIF(BO148,BR148,"y"))</f>
        <v>#NUM!</v>
      </c>
      <c r="BF148" s="39" t="e">
        <f>IF(BI148&gt;=12,BI148-12,BI148)</f>
        <v>#NUM!</v>
      </c>
      <c r="BG148" s="40" t="e">
        <f>IF(BJ148&lt;=15,"半",0)</f>
        <v>#NUM!</v>
      </c>
      <c r="BH148" s="36" t="e">
        <f>DATEDIF(BO148,BR148,"y")</f>
        <v>#NUM!</v>
      </c>
      <c r="BI148" s="37" t="e">
        <f>IF(BJ148&gt;=16,DATEDIF(BO148,BR148,"ym")+1,DATEDIF(BO148,BR148,"ym"))</f>
        <v>#NUM!</v>
      </c>
      <c r="BJ148" s="38" t="e">
        <f>DATEDIF(BO148,BR148,"md")</f>
        <v>#NUM!</v>
      </c>
      <c r="BK148" s="37"/>
      <c r="BL148" s="44">
        <f>IF(J149="現在",$AJ$6,J149)</f>
        <v>0</v>
      </c>
      <c r="BM148" s="37">
        <v>11</v>
      </c>
      <c r="BN148" s="46">
        <f>IF(DAY(J148)&lt;=15,J148-DAY(J148)+1,J148-DAY(J148)+16)</f>
        <v>1</v>
      </c>
      <c r="BO148" s="46">
        <f>IF(DAY(BN148)=1,BN148+15,BX148)</f>
        <v>16</v>
      </c>
      <c r="BP148" s="47"/>
      <c r="BQ148" s="115">
        <f>IF(CG148&gt;=16,CE148,IF(J149="現在",$AJ$6-CG148+15,J149-CG148+15))</f>
        <v>15</v>
      </c>
      <c r="BR148" s="48">
        <f>IF(DAY(BQ148)=15,BQ148-DAY(BQ148),BQ148-DAY(BQ148)+15)</f>
        <v>0</v>
      </c>
      <c r="BS148" s="47"/>
      <c r="BT148" s="47"/>
      <c r="BU148" s="45">
        <f>YEAR(J148)</f>
        <v>1900</v>
      </c>
      <c r="BV148" s="49">
        <f>MONTH(J148)+1</f>
        <v>2</v>
      </c>
      <c r="BW148" s="50" t="str">
        <f>CONCATENATE(BU148,"/",BV148,"/",1)</f>
        <v>1900/2/1</v>
      </c>
      <c r="BX148" s="50">
        <f t="shared" si="4"/>
        <v>32</v>
      </c>
      <c r="BY148" s="50">
        <f>BW148-1</f>
        <v>31</v>
      </c>
      <c r="BZ148" s="45">
        <f t="shared" si="5"/>
        <v>31</v>
      </c>
      <c r="CA148" s="45">
        <f>DAY(J148)</f>
        <v>0</v>
      </c>
      <c r="CB148" s="45">
        <f>YEAR(BL148)</f>
        <v>1900</v>
      </c>
      <c r="CC148" s="49">
        <f>IF(MONTH(BL148)=12,MONTH(BL148)-12+1,MONTH(BL148)+1)</f>
        <v>2</v>
      </c>
      <c r="CD148" s="50" t="str">
        <f>IF(CC148=1,CONCATENATE(CB148+1,"/",CC148,"/",1),CONCATENATE(CB148,"/",CC148,"/",1))</f>
        <v>1900/2/1</v>
      </c>
      <c r="CE148" s="50">
        <f t="shared" si="6"/>
        <v>31</v>
      </c>
      <c r="CF148" s="45">
        <f t="shared" si="7"/>
        <v>31</v>
      </c>
      <c r="CG148" s="45">
        <f>DAY(BL148)</f>
        <v>0</v>
      </c>
    </row>
    <row r="149" spans="1:85" ht="12.75" customHeight="1">
      <c r="A149" s="305"/>
      <c r="B149" s="437"/>
      <c r="C149" s="240"/>
      <c r="D149" s="240"/>
      <c r="E149" s="240"/>
      <c r="F149" s="240"/>
      <c r="G149" s="241"/>
      <c r="H149" s="2" t="s">
        <v>21</v>
      </c>
      <c r="I149" s="2"/>
      <c r="J149" s="290"/>
      <c r="K149" s="291"/>
      <c r="L149" s="304"/>
      <c r="M149" s="251"/>
      <c r="N149" s="285"/>
      <c r="O149" s="287"/>
      <c r="P149" s="251"/>
      <c r="Q149" s="298"/>
      <c r="R149" s="102"/>
      <c r="S149" s="264"/>
      <c r="T149" s="251"/>
      <c r="U149" s="253"/>
      <c r="V149"/>
      <c r="Z149" s="45"/>
      <c r="AA149" s="45"/>
      <c r="AB149" s="45"/>
      <c r="AC149" s="125" t="s">
        <v>106</v>
      </c>
      <c r="AE149" s="307"/>
      <c r="AF149" s="425"/>
      <c r="AG149" s="296"/>
      <c r="AH149" s="282"/>
      <c r="AI149" s="490"/>
      <c r="AJ149" s="191"/>
      <c r="AK149"/>
      <c r="AL149"/>
      <c r="AM149" s="58"/>
      <c r="AN149" s="58"/>
      <c r="AO149" s="59"/>
      <c r="AP149" s="36"/>
      <c r="AQ149" s="37"/>
      <c r="AR149" s="38"/>
      <c r="AS149" s="58"/>
      <c r="AT149" s="58"/>
      <c r="AU149" s="59"/>
      <c r="AV149" s="36"/>
      <c r="AW149" s="37"/>
      <c r="AX149" s="38"/>
      <c r="AY149" s="58"/>
      <c r="AZ149" s="58"/>
      <c r="BA149" s="59"/>
      <c r="BB149" s="36"/>
      <c r="BC149" s="37"/>
      <c r="BD149" s="37"/>
      <c r="BE149" s="58"/>
      <c r="BF149" s="58"/>
      <c r="BG149" s="59"/>
      <c r="BH149" s="36"/>
      <c r="BI149" s="37"/>
      <c r="BJ149" s="38"/>
      <c r="BK149" s="37"/>
      <c r="BL149" s="44"/>
      <c r="BM149" s="37"/>
      <c r="BN149" s="46"/>
      <c r="BO149" s="46"/>
      <c r="BP149" s="47"/>
      <c r="BQ149" s="48"/>
      <c r="BR149" s="48"/>
      <c r="BS149" s="47"/>
      <c r="BT149" s="47"/>
      <c r="BV149" s="49"/>
      <c r="BW149" s="50"/>
      <c r="BX149" s="50"/>
      <c r="BY149" s="50"/>
      <c r="CC149" s="49"/>
      <c r="CD149" s="50"/>
      <c r="CE149" s="50"/>
    </row>
    <row r="150" spans="1:85" ht="12.75" customHeight="1">
      <c r="A150" s="265"/>
      <c r="B150" s="436"/>
      <c r="C150" s="238"/>
      <c r="D150" s="238"/>
      <c r="E150" s="238"/>
      <c r="F150" s="238"/>
      <c r="G150" s="239"/>
      <c r="H150" s="7" t="s">
        <v>20</v>
      </c>
      <c r="I150" s="7"/>
      <c r="J150" s="302"/>
      <c r="K150" s="303"/>
      <c r="L150" s="277" t="str">
        <f>IF($J150&lt;&gt;"",IF($AI150="0-",AS150,IF($AI150="+0",AY150,IF($AI150="+-",BE150,AM150))),"")</f>
        <v/>
      </c>
      <c r="M150" s="250" t="str">
        <f>IF($J150&lt;&gt;"",IF($AI150="0-",AT150,IF($AI150="+0",AZ150,IF($AI150="+-",BF150,AN150))),"")</f>
        <v/>
      </c>
      <c r="N150" s="259" t="str">
        <f>IF($J150&lt;&gt;"",IF($AI150="0-",AU150,IF($AI150="+0",BA150,IF($AI150="+-",BG150,AO150))),"")</f>
        <v/>
      </c>
      <c r="O150" s="286" t="str">
        <f>IF($R151="","",ROUNDDOWN($AG150/12,0))</f>
        <v/>
      </c>
      <c r="P150" s="250" t="str">
        <f>IF($R151="","",ROUNDDOWN(MOD($AG150,12),0))</f>
        <v/>
      </c>
      <c r="Q150" s="297" t="str">
        <f>IF($R151="","", IF( (MOD($AG150,12)-$P150)&gt;=0.5,"半",0))</f>
        <v/>
      </c>
      <c r="R150" s="101"/>
      <c r="S150" s="263" t="str">
        <f>IF($R151="","",ROUNDDOWN($AG150*($R150/$R151)/12,0))</f>
        <v/>
      </c>
      <c r="T150" s="250" t="str">
        <f>IF($R151="","",ROUNDDOWN(MOD($AG150*($R150/$R151),12),0))</f>
        <v/>
      </c>
      <c r="U150" s="252" t="str">
        <f>IF(R151="","",IF( (MOD($AG150*($R150/$R151),12)-$T150)&gt;=0.5,"半",0) )</f>
        <v/>
      </c>
      <c r="V150"/>
      <c r="Z150" s="45"/>
      <c r="AA150" s="45"/>
      <c r="AB150" s="45"/>
      <c r="AC150" s="125"/>
      <c r="AE150" s="292"/>
      <c r="AF150" s="425"/>
      <c r="AG150" s="296">
        <f>IF(OR($AE150&lt;&gt;$AE152,$AE152=""), SUMIF($AE$13:$AE$188,$AE150,$AH$13:$AH$188),"" )</f>
        <v>0</v>
      </c>
      <c r="AH150" s="282" t="e">
        <f>IF(AF150=2,0,L150*12+M150+COUNTIF(N150:N150,"半")*0.5)</f>
        <v>#VALUE!</v>
      </c>
      <c r="AI150" s="489"/>
      <c r="AJ150" s="289" t="str">
        <f>IF(AI150&lt;&gt;"",VLOOKUP(AI150,$AK$13:$AL$16,2),"")</f>
        <v/>
      </c>
      <c r="AK150"/>
      <c r="AL150"/>
      <c r="AM150" s="39">
        <f>IF(AQ150&gt;=12,DATEDIF(BN150,BQ150,"y")+1,DATEDIF(BN150,BQ150,"y"))</f>
        <v>0</v>
      </c>
      <c r="AN150" s="39">
        <f>IF(AQ150&gt;=12,AQ150-12,AQ150)</f>
        <v>0</v>
      </c>
      <c r="AO150" s="40" t="str">
        <f>IF(AR150&lt;=15,"半",0)</f>
        <v>半</v>
      </c>
      <c r="AP150" s="36">
        <f>DATEDIF(BN150,BQ150,"y")</f>
        <v>0</v>
      </c>
      <c r="AQ150" s="37">
        <f>IF(AR150&gt;=16,DATEDIF(BN150,BQ150,"ym")+1,DATEDIF(BN150,BQ150,"ym"))</f>
        <v>0</v>
      </c>
      <c r="AR150" s="38">
        <f>DATEDIF(BN150,BQ150,"md")</f>
        <v>14</v>
      </c>
      <c r="AS150" s="39" t="e">
        <f>IF(AW150&gt;=12,DATEDIF(BN150,BR150,"y")+1,DATEDIF(BN150,BR150,"y"))</f>
        <v>#NUM!</v>
      </c>
      <c r="AT150" s="39" t="e">
        <f>IF(AW150&gt;=12,AW150-12,AW150)</f>
        <v>#NUM!</v>
      </c>
      <c r="AU150" s="40" t="e">
        <f>IF(AX150&lt;=15,"半",0)</f>
        <v>#NUM!</v>
      </c>
      <c r="AV150" s="36" t="e">
        <f>DATEDIF(BN150,BR150,"y")</f>
        <v>#NUM!</v>
      </c>
      <c r="AW150" s="37" t="e">
        <f>IF(AX150&gt;=16,DATEDIF(BN150,BR150,"ym")+1,DATEDIF(BN150,BR150,"ym"))</f>
        <v>#NUM!</v>
      </c>
      <c r="AX150" s="38" t="e">
        <f>DATEDIF(BN150,BR150,"md")</f>
        <v>#NUM!</v>
      </c>
      <c r="AY150" s="39" t="e">
        <f>IF(BC150&gt;=12,DATEDIF(BO150,BQ150,"y")+1,DATEDIF(BO150,BQ150,"y"))</f>
        <v>#NUM!</v>
      </c>
      <c r="AZ150" s="39" t="e">
        <f>IF(BC150&gt;=12,BC150-12,BC150)</f>
        <v>#NUM!</v>
      </c>
      <c r="BA150" s="40" t="e">
        <f>IF(BD150&lt;=15,"半",0)</f>
        <v>#NUM!</v>
      </c>
      <c r="BB150" s="36" t="e">
        <f>DATEDIF(BO150,BQ150,"y")</f>
        <v>#NUM!</v>
      </c>
      <c r="BC150" s="37" t="e">
        <f>IF(BD150&gt;=16,DATEDIF(BO150,BQ150,"ym")+1,DATEDIF(BO150,BQ150,"ym"))</f>
        <v>#NUM!</v>
      </c>
      <c r="BD150" s="37" t="e">
        <f>DATEDIF(BO150,BQ150,"md")</f>
        <v>#NUM!</v>
      </c>
      <c r="BE150" s="39" t="e">
        <f>IF(BI150&gt;=12,DATEDIF(BO150,BR150,"y")+1,DATEDIF(BO150,BR150,"y"))</f>
        <v>#NUM!</v>
      </c>
      <c r="BF150" s="39" t="e">
        <f>IF(BI150&gt;=12,BI150-12,BI150)</f>
        <v>#NUM!</v>
      </c>
      <c r="BG150" s="40" t="e">
        <f>IF(BJ150&lt;=15,"半",0)</f>
        <v>#NUM!</v>
      </c>
      <c r="BH150" s="36" t="e">
        <f>DATEDIF(BO150,BR150,"y")</f>
        <v>#NUM!</v>
      </c>
      <c r="BI150" s="37" t="e">
        <f>IF(BJ150&gt;=16,DATEDIF(BO150,BR150,"ym")+1,DATEDIF(BO150,BR150,"ym"))</f>
        <v>#NUM!</v>
      </c>
      <c r="BJ150" s="38" t="e">
        <f>DATEDIF(BO150,BR150,"md")</f>
        <v>#NUM!</v>
      </c>
      <c r="BK150" s="37"/>
      <c r="BL150" s="44">
        <f>IF(J151="現在",$AJ$6,J151)</f>
        <v>0</v>
      </c>
      <c r="BM150" s="37">
        <v>12</v>
      </c>
      <c r="BN150" s="46">
        <f>IF(DAY(J150)&lt;=15,J150-DAY(J150)+1,J150-DAY(J150)+16)</f>
        <v>1</v>
      </c>
      <c r="BO150" s="46">
        <f>IF(DAY(BN150)=1,BN150+15,BX150)</f>
        <v>16</v>
      </c>
      <c r="BP150" s="47"/>
      <c r="BQ150" s="115">
        <f>IF(CG150&gt;=16,CE150,IF(J151="現在",$AJ$6-CG150+15,J151-CG150+15))</f>
        <v>15</v>
      </c>
      <c r="BR150" s="48">
        <f>IF(DAY(BQ150)=15,BQ150-DAY(BQ150),BQ150-DAY(BQ150)+15)</f>
        <v>0</v>
      </c>
      <c r="BS150" s="47"/>
      <c r="BT150" s="47"/>
      <c r="BU150" s="45">
        <f>YEAR(J150)</f>
        <v>1900</v>
      </c>
      <c r="BV150" s="49">
        <f>MONTH(J150)+1</f>
        <v>2</v>
      </c>
      <c r="BW150" s="50" t="str">
        <f>CONCATENATE(BU150,"/",BV150,"/",1)</f>
        <v>1900/2/1</v>
      </c>
      <c r="BX150" s="50">
        <f t="shared" si="4"/>
        <v>32</v>
      </c>
      <c r="BY150" s="50">
        <f>BW150-1</f>
        <v>31</v>
      </c>
      <c r="BZ150" s="45">
        <f t="shared" si="5"/>
        <v>31</v>
      </c>
      <c r="CA150" s="45">
        <f>DAY(J150)</f>
        <v>0</v>
      </c>
      <c r="CB150" s="45">
        <f>YEAR(BL150)</f>
        <v>1900</v>
      </c>
      <c r="CC150" s="49">
        <f>IF(MONTH(BL150)=12,MONTH(BL150)-12+1,MONTH(BL150)+1)</f>
        <v>2</v>
      </c>
      <c r="CD150" s="50" t="str">
        <f>IF(CC150=1,CONCATENATE(CB150+1,"/",CC150,"/",1),CONCATENATE(CB150,"/",CC150,"/",1))</f>
        <v>1900/2/1</v>
      </c>
      <c r="CE150" s="50">
        <f t="shared" si="6"/>
        <v>31</v>
      </c>
      <c r="CF150" s="45">
        <f t="shared" si="7"/>
        <v>31</v>
      </c>
      <c r="CG150" s="45">
        <f>DAY(BL150)</f>
        <v>0</v>
      </c>
    </row>
    <row r="151" spans="1:85" ht="12.75" customHeight="1">
      <c r="A151" s="305"/>
      <c r="B151" s="437"/>
      <c r="C151" s="240"/>
      <c r="D151" s="240"/>
      <c r="E151" s="240"/>
      <c r="F151" s="240"/>
      <c r="G151" s="241"/>
      <c r="H151" s="2" t="s">
        <v>21</v>
      </c>
      <c r="I151" s="2"/>
      <c r="J151" s="290"/>
      <c r="K151" s="291"/>
      <c r="L151" s="304"/>
      <c r="M151" s="251"/>
      <c r="N151" s="285"/>
      <c r="O151" s="287"/>
      <c r="P151" s="251"/>
      <c r="Q151" s="298"/>
      <c r="R151" s="102"/>
      <c r="S151" s="264"/>
      <c r="T151" s="251"/>
      <c r="U151" s="253"/>
      <c r="V151"/>
      <c r="Z151" s="45"/>
      <c r="AA151" s="45"/>
      <c r="AB151" s="45"/>
      <c r="AC151" s="125"/>
      <c r="AE151" s="292"/>
      <c r="AF151" s="425"/>
      <c r="AG151" s="296"/>
      <c r="AH151" s="282"/>
      <c r="AI151" s="490"/>
      <c r="AJ151" s="191"/>
      <c r="AK151"/>
      <c r="AL151"/>
      <c r="AM151" s="58"/>
      <c r="AN151" s="58"/>
      <c r="AO151" s="59"/>
      <c r="AP151" s="36"/>
      <c r="AQ151" s="37"/>
      <c r="AR151" s="38"/>
      <c r="AS151" s="58"/>
      <c r="AT151" s="58"/>
      <c r="AU151" s="59"/>
      <c r="AV151" s="36"/>
      <c r="AW151" s="37"/>
      <c r="AX151" s="38"/>
      <c r="AY151" s="58"/>
      <c r="AZ151" s="58"/>
      <c r="BA151" s="59"/>
      <c r="BB151" s="36"/>
      <c r="BC151" s="37"/>
      <c r="BD151" s="37"/>
      <c r="BE151" s="58"/>
      <c r="BF151" s="58"/>
      <c r="BG151" s="59"/>
      <c r="BH151" s="36"/>
      <c r="BI151" s="37"/>
      <c r="BJ151" s="38"/>
      <c r="BK151" s="37"/>
      <c r="BL151" s="44"/>
      <c r="BM151" s="37"/>
      <c r="BN151" s="46"/>
      <c r="BO151" s="46"/>
      <c r="BP151" s="47"/>
      <c r="BQ151" s="48"/>
      <c r="BR151" s="48"/>
      <c r="BS151" s="47"/>
      <c r="BT151" s="47"/>
      <c r="BV151" s="49"/>
      <c r="BW151" s="50"/>
      <c r="BX151" s="50"/>
      <c r="BY151" s="50"/>
      <c r="CC151" s="49"/>
      <c r="CD151" s="50"/>
      <c r="CE151" s="50"/>
    </row>
    <row r="152" spans="1:85" ht="12.75" customHeight="1">
      <c r="A152" s="265"/>
      <c r="B152" s="436"/>
      <c r="C152" s="238"/>
      <c r="D152" s="238"/>
      <c r="E152" s="238"/>
      <c r="F152" s="238"/>
      <c r="G152" s="239"/>
      <c r="H152" s="7" t="s">
        <v>20</v>
      </c>
      <c r="I152" s="7"/>
      <c r="J152" s="302"/>
      <c r="K152" s="303"/>
      <c r="L152" s="277" t="str">
        <f>IF($J152&lt;&gt;"",IF($AI152="0-",AS152,IF($AI152="+0",AY152,IF($AI152="+-",BE152,AM152))),"")</f>
        <v/>
      </c>
      <c r="M152" s="250" t="str">
        <f>IF($J152&lt;&gt;"",IF($AI152="0-",AT152,IF($AI152="+0",AZ152,IF($AI152="+-",BF152,AN152))),"")</f>
        <v/>
      </c>
      <c r="N152" s="259" t="str">
        <f>IF($J152&lt;&gt;"",IF($AI152="0-",AU152,IF($AI152="+0",BA152,IF($AI152="+-",BG152,AO152))),"")</f>
        <v/>
      </c>
      <c r="O152" s="286" t="str">
        <f>IF($R153="","",ROUNDDOWN($AG152/12,0))</f>
        <v/>
      </c>
      <c r="P152" s="250" t="str">
        <f>IF($R153="","",ROUNDDOWN(MOD($AG152,12),0))</f>
        <v/>
      </c>
      <c r="Q152" s="297" t="str">
        <f>IF($R153="","", IF( (MOD($AG152,12)-$P152)&gt;=0.5,"半",0))</f>
        <v/>
      </c>
      <c r="R152" s="101"/>
      <c r="S152" s="263" t="str">
        <f>IF($R153="","",ROUNDDOWN($AG152*($R152/$R153)/12,0))</f>
        <v/>
      </c>
      <c r="T152" s="250" t="str">
        <f>IF($R153="","",ROUNDDOWN(MOD($AG152*($R152/$R153),12),0))</f>
        <v/>
      </c>
      <c r="U152" s="252" t="str">
        <f>IF(R153="","",IF( (MOD($AG152*($R152/$R153),12)-$T152)&gt;=0.5,"半",0) )</f>
        <v/>
      </c>
      <c r="V152"/>
      <c r="Z152" s="45"/>
      <c r="AA152" s="45"/>
      <c r="AB152" s="45"/>
      <c r="AC152" s="125"/>
      <c r="AE152" s="307"/>
      <c r="AF152" s="425"/>
      <c r="AG152" s="296">
        <f>IF(OR($AE152&lt;&gt;$AE154,$AE154=""), SUMIF($AE$13:$AE$188,$AE152,$AH$13:$AH$188),"" )</f>
        <v>0</v>
      </c>
      <c r="AH152" s="282" t="e">
        <f>IF(AF152=2,0,L152*12+M152+COUNTIF(N152:N152,"半")*0.5)</f>
        <v>#VALUE!</v>
      </c>
      <c r="AI152" s="489"/>
      <c r="AJ152" s="289" t="str">
        <f>IF(AI152&lt;&gt;"",VLOOKUP(AI152,$AK$13:$AL$16,2),"")</f>
        <v/>
      </c>
      <c r="AK152"/>
      <c r="AL152"/>
      <c r="AM152" s="39">
        <f>IF(AQ152&gt;=12,DATEDIF(BN152,BQ152,"y")+1,DATEDIF(BN152,BQ152,"y"))</f>
        <v>0</v>
      </c>
      <c r="AN152" s="39">
        <f>IF(AQ152&gt;=12,AQ152-12,AQ152)</f>
        <v>0</v>
      </c>
      <c r="AO152" s="40" t="str">
        <f>IF(AR152&lt;=15,"半",0)</f>
        <v>半</v>
      </c>
      <c r="AP152" s="36">
        <f>DATEDIF(BN152,BQ152,"y")</f>
        <v>0</v>
      </c>
      <c r="AQ152" s="37">
        <f>IF(AR152&gt;=16,DATEDIF(BN152,BQ152,"ym")+1,DATEDIF(BN152,BQ152,"ym"))</f>
        <v>0</v>
      </c>
      <c r="AR152" s="38">
        <f>DATEDIF(BN152,BQ152,"md")</f>
        <v>14</v>
      </c>
      <c r="AS152" s="39" t="e">
        <f>IF(AW152&gt;=12,DATEDIF(BN152,BR152,"y")+1,DATEDIF(BN152,BR152,"y"))</f>
        <v>#NUM!</v>
      </c>
      <c r="AT152" s="39" t="e">
        <f>IF(AW152&gt;=12,AW152-12,AW152)</f>
        <v>#NUM!</v>
      </c>
      <c r="AU152" s="40" t="e">
        <f>IF(AX152&lt;=15,"半",0)</f>
        <v>#NUM!</v>
      </c>
      <c r="AV152" s="36" t="e">
        <f>DATEDIF(BN152,BR152,"y")</f>
        <v>#NUM!</v>
      </c>
      <c r="AW152" s="37" t="e">
        <f>IF(AX152&gt;=16,DATEDIF(BN152,BR152,"ym")+1,DATEDIF(BN152,BR152,"ym"))</f>
        <v>#NUM!</v>
      </c>
      <c r="AX152" s="38" t="e">
        <f>DATEDIF(BN152,BR152,"md")</f>
        <v>#NUM!</v>
      </c>
      <c r="AY152" s="39" t="e">
        <f>IF(BC152&gt;=12,DATEDIF(BO152,BQ152,"y")+1,DATEDIF(BO152,BQ152,"y"))</f>
        <v>#NUM!</v>
      </c>
      <c r="AZ152" s="39" t="e">
        <f>IF(BC152&gt;=12,BC152-12,BC152)</f>
        <v>#NUM!</v>
      </c>
      <c r="BA152" s="40" t="e">
        <f>IF(BD152&lt;=15,"半",0)</f>
        <v>#NUM!</v>
      </c>
      <c r="BB152" s="36" t="e">
        <f>DATEDIF(BO152,BQ152,"y")</f>
        <v>#NUM!</v>
      </c>
      <c r="BC152" s="37" t="e">
        <f>IF(BD152&gt;=16,DATEDIF(BO152,BQ152,"ym")+1,DATEDIF(BO152,BQ152,"ym"))</f>
        <v>#NUM!</v>
      </c>
      <c r="BD152" s="37" t="e">
        <f>DATEDIF(BO152,BQ152,"md")</f>
        <v>#NUM!</v>
      </c>
      <c r="BE152" s="39" t="e">
        <f>IF(BI152&gt;=12,DATEDIF(BO152,BR152,"y")+1,DATEDIF(BO152,BR152,"y"))</f>
        <v>#NUM!</v>
      </c>
      <c r="BF152" s="39" t="e">
        <f>IF(BI152&gt;=12,BI152-12,BI152)</f>
        <v>#NUM!</v>
      </c>
      <c r="BG152" s="40" t="e">
        <f>IF(BJ152&lt;=15,"半",0)</f>
        <v>#NUM!</v>
      </c>
      <c r="BH152" s="36" t="e">
        <f>DATEDIF(BO152,BR152,"y")</f>
        <v>#NUM!</v>
      </c>
      <c r="BI152" s="37" t="e">
        <f>IF(BJ152&gt;=16,DATEDIF(BO152,BR152,"ym")+1,DATEDIF(BO152,BR152,"ym"))</f>
        <v>#NUM!</v>
      </c>
      <c r="BJ152" s="38" t="e">
        <f>DATEDIF(BO152,BR152,"md")</f>
        <v>#NUM!</v>
      </c>
      <c r="BK152" s="37"/>
      <c r="BL152" s="44">
        <f>IF(J153="現在",$AJ$6,J153)</f>
        <v>0</v>
      </c>
      <c r="BM152" s="37">
        <v>13</v>
      </c>
      <c r="BN152" s="46">
        <f>IF(DAY(J152)&lt;=15,J152-DAY(J152)+1,J152-DAY(J152)+16)</f>
        <v>1</v>
      </c>
      <c r="BO152" s="46">
        <f>IF(DAY(BN152)=1,BN152+15,BX152)</f>
        <v>16</v>
      </c>
      <c r="BP152" s="47"/>
      <c r="BQ152" s="115">
        <f>IF(CG152&gt;=16,CE152,IF(J153="現在",$AJ$6-CG152+15,J153-CG152+15))</f>
        <v>15</v>
      </c>
      <c r="BR152" s="48">
        <f>IF(DAY(BQ152)=15,BQ152-DAY(BQ152),BQ152-DAY(BQ152)+15)</f>
        <v>0</v>
      </c>
      <c r="BS152" s="47"/>
      <c r="BT152" s="47"/>
      <c r="BU152" s="45">
        <f>YEAR(J152)</f>
        <v>1900</v>
      </c>
      <c r="BV152" s="49">
        <f>MONTH(J152)+1</f>
        <v>2</v>
      </c>
      <c r="BW152" s="50" t="str">
        <f>CONCATENATE(BU152,"/",BV152,"/",1)</f>
        <v>1900/2/1</v>
      </c>
      <c r="BX152" s="50">
        <f t="shared" si="4"/>
        <v>32</v>
      </c>
      <c r="BY152" s="50">
        <f>BW152-1</f>
        <v>31</v>
      </c>
      <c r="BZ152" s="45">
        <f t="shared" si="5"/>
        <v>31</v>
      </c>
      <c r="CA152" s="45">
        <f>DAY(J152)</f>
        <v>0</v>
      </c>
      <c r="CB152" s="45">
        <f>YEAR(BL152)</f>
        <v>1900</v>
      </c>
      <c r="CC152" s="49">
        <f>IF(MONTH(BL152)=12,MONTH(BL152)-12+1,MONTH(BL152)+1)</f>
        <v>2</v>
      </c>
      <c r="CD152" s="50" t="str">
        <f>IF(CC152=1,CONCATENATE(CB152+1,"/",CC152,"/",1),CONCATENATE(CB152,"/",CC152,"/",1))</f>
        <v>1900/2/1</v>
      </c>
      <c r="CE152" s="50">
        <f t="shared" si="6"/>
        <v>31</v>
      </c>
      <c r="CF152" s="45">
        <f t="shared" si="7"/>
        <v>31</v>
      </c>
      <c r="CG152" s="45">
        <f>DAY(BL152)</f>
        <v>0</v>
      </c>
    </row>
    <row r="153" spans="1:85" ht="12.75" customHeight="1">
      <c r="A153" s="305"/>
      <c r="B153" s="437"/>
      <c r="C153" s="240"/>
      <c r="D153" s="240"/>
      <c r="E153" s="240"/>
      <c r="F153" s="240"/>
      <c r="G153" s="241"/>
      <c r="H153" s="2" t="s">
        <v>21</v>
      </c>
      <c r="I153" s="2"/>
      <c r="J153" s="290"/>
      <c r="K153" s="291"/>
      <c r="L153" s="304"/>
      <c r="M153" s="251"/>
      <c r="N153" s="285"/>
      <c r="O153" s="287"/>
      <c r="P153" s="251"/>
      <c r="Q153" s="298"/>
      <c r="R153" s="102"/>
      <c r="S153" s="264"/>
      <c r="T153" s="251"/>
      <c r="U153" s="253"/>
      <c r="V153"/>
      <c r="Z153" s="45"/>
      <c r="AA153" s="45"/>
      <c r="AB153" s="45"/>
      <c r="AC153" s="128"/>
      <c r="AE153" s="307"/>
      <c r="AF153" s="425"/>
      <c r="AG153" s="296"/>
      <c r="AH153" s="282"/>
      <c r="AI153" s="490"/>
      <c r="AJ153" s="191"/>
      <c r="AK153"/>
      <c r="AL153"/>
      <c r="AM153" s="58"/>
      <c r="AN153" s="58"/>
      <c r="AO153" s="59"/>
      <c r="AP153" s="36"/>
      <c r="AQ153" s="37"/>
      <c r="AR153" s="38"/>
      <c r="AS153" s="58"/>
      <c r="AT153" s="58"/>
      <c r="AU153" s="59"/>
      <c r="AV153" s="36"/>
      <c r="AW153" s="37"/>
      <c r="AX153" s="38"/>
      <c r="AY153" s="58"/>
      <c r="AZ153" s="58"/>
      <c r="BA153" s="59"/>
      <c r="BB153" s="36"/>
      <c r="BC153" s="37"/>
      <c r="BD153" s="37"/>
      <c r="BE153" s="58"/>
      <c r="BF153" s="58"/>
      <c r="BG153" s="59"/>
      <c r="BH153" s="36"/>
      <c r="BI153" s="37"/>
      <c r="BJ153" s="38"/>
      <c r="BK153" s="37"/>
      <c r="BL153" s="44"/>
      <c r="BM153" s="37"/>
      <c r="BN153" s="46"/>
      <c r="BO153" s="46"/>
      <c r="BP153" s="47"/>
      <c r="BQ153" s="48"/>
      <c r="BR153" s="48"/>
      <c r="BS153" s="47"/>
      <c r="BT153" s="47"/>
      <c r="BV153" s="49"/>
      <c r="BW153" s="50"/>
      <c r="BX153" s="50"/>
      <c r="BY153" s="50"/>
      <c r="CC153" s="49"/>
      <c r="CD153" s="50"/>
      <c r="CE153" s="50"/>
    </row>
    <row r="154" spans="1:85" ht="12.75" customHeight="1">
      <c r="A154" s="265"/>
      <c r="B154" s="436"/>
      <c r="C154" s="238"/>
      <c r="D154" s="238"/>
      <c r="E154" s="238"/>
      <c r="F154" s="238"/>
      <c r="G154" s="239"/>
      <c r="H154" s="7" t="s">
        <v>20</v>
      </c>
      <c r="I154" s="7"/>
      <c r="J154" s="302"/>
      <c r="K154" s="303"/>
      <c r="L154" s="277" t="str">
        <f>IF($J154&lt;&gt;"",IF($AI154="0-",AS154,IF($AI154="+0",AY154,IF($AI154="+-",BE154,AM154))),"")</f>
        <v/>
      </c>
      <c r="M154" s="250" t="str">
        <f>IF($J154&lt;&gt;"",IF($AI154="0-",AT154,IF($AI154="+0",AZ154,IF($AI154="+-",BF154,AN154))),"")</f>
        <v/>
      </c>
      <c r="N154" s="259" t="str">
        <f>IF($J154&lt;&gt;"",IF($AI154="0-",AU154,IF($AI154="+0",BA154,IF($AI154="+-",BG154,AO154))),"")</f>
        <v/>
      </c>
      <c r="O154" s="286" t="str">
        <f>IF($R155="","",ROUNDDOWN($AG154/12,0))</f>
        <v/>
      </c>
      <c r="P154" s="250" t="str">
        <f>IF($R155="","",ROUNDDOWN(MOD($AG154,12),0))</f>
        <v/>
      </c>
      <c r="Q154" s="297" t="str">
        <f>IF($R155="","", IF( (MOD($AG154,12)-$P154)&gt;=0.5,"半",0))</f>
        <v/>
      </c>
      <c r="R154" s="101"/>
      <c r="S154" s="263" t="str">
        <f>IF($R155="","",ROUNDDOWN($AG154*($R154/$R155)/12,0))</f>
        <v/>
      </c>
      <c r="T154" s="250" t="str">
        <f>IF($R155="","",ROUNDDOWN(MOD($AG154*($R154/$R155),12),0))</f>
        <v/>
      </c>
      <c r="U154" s="252" t="str">
        <f>IF(R155="","",IF( (MOD($AG154*($R154/$R155),12)-$T154)&gt;=0.5,"半",0) )</f>
        <v/>
      </c>
      <c r="V154"/>
      <c r="Z154" s="45"/>
      <c r="AA154" s="45"/>
      <c r="AB154" s="45"/>
      <c r="AC154" s="128"/>
      <c r="AE154" s="307"/>
      <c r="AF154" s="425"/>
      <c r="AG154" s="296">
        <f>IF(OR($AE154&lt;&gt;$AE156,$AE156=""), SUMIF($AE$13:$AE$188,$AE154,$AH$13:$AH$188),"" )</f>
        <v>0</v>
      </c>
      <c r="AH154" s="282" t="e">
        <f>IF(AF154=2,0,L154*12+M154+COUNTIF(N154:N154,"半")*0.5)</f>
        <v>#VALUE!</v>
      </c>
      <c r="AI154" s="489"/>
      <c r="AJ154" s="289" t="str">
        <f>IF(AI154&lt;&gt;"",VLOOKUP(AI154,$AK$13:$AL$16,2),"")</f>
        <v/>
      </c>
      <c r="AK154"/>
      <c r="AL154"/>
      <c r="AM154" s="39">
        <f>IF(AQ154&gt;=12,DATEDIF(BN154,BQ154,"y")+1,DATEDIF(BN154,BQ154,"y"))</f>
        <v>0</v>
      </c>
      <c r="AN154" s="39">
        <f>IF(AQ154&gt;=12,AQ154-12,AQ154)</f>
        <v>0</v>
      </c>
      <c r="AO154" s="40" t="str">
        <f>IF(AR154&lt;=15,"半",0)</f>
        <v>半</v>
      </c>
      <c r="AP154" s="36">
        <f>DATEDIF(BN154,BQ154,"y")</f>
        <v>0</v>
      </c>
      <c r="AQ154" s="37">
        <f>IF(AR154&gt;=16,DATEDIF(BN154,BQ154,"ym")+1,DATEDIF(BN154,BQ154,"ym"))</f>
        <v>0</v>
      </c>
      <c r="AR154" s="38">
        <f>DATEDIF(BN154,BQ154,"md")</f>
        <v>14</v>
      </c>
      <c r="AS154" s="39" t="e">
        <f>IF(AW154&gt;=12,DATEDIF(BN154,BR154,"y")+1,DATEDIF(BN154,BR154,"y"))</f>
        <v>#NUM!</v>
      </c>
      <c r="AT154" s="39" t="e">
        <f>IF(AW154&gt;=12,AW154-12,AW154)</f>
        <v>#NUM!</v>
      </c>
      <c r="AU154" s="40" t="e">
        <f>IF(AX154&lt;=15,"半",0)</f>
        <v>#NUM!</v>
      </c>
      <c r="AV154" s="36" t="e">
        <f>DATEDIF(BN154,BR154,"y")</f>
        <v>#NUM!</v>
      </c>
      <c r="AW154" s="37" t="e">
        <f>IF(AX154&gt;=16,DATEDIF(BN154,BR154,"ym")+1,DATEDIF(BN154,BR154,"ym"))</f>
        <v>#NUM!</v>
      </c>
      <c r="AX154" s="38" t="e">
        <f>DATEDIF(BN154,BR154,"md")</f>
        <v>#NUM!</v>
      </c>
      <c r="AY154" s="39" t="e">
        <f>IF(BC154&gt;=12,DATEDIF(BO154,BQ154,"y")+1,DATEDIF(BO154,BQ154,"y"))</f>
        <v>#NUM!</v>
      </c>
      <c r="AZ154" s="39" t="e">
        <f>IF(BC154&gt;=12,BC154-12,BC154)</f>
        <v>#NUM!</v>
      </c>
      <c r="BA154" s="40" t="e">
        <f>IF(BD154&lt;=15,"半",0)</f>
        <v>#NUM!</v>
      </c>
      <c r="BB154" s="36" t="e">
        <f>DATEDIF(BO154,BQ154,"y")</f>
        <v>#NUM!</v>
      </c>
      <c r="BC154" s="37" t="e">
        <f>IF(BD154&gt;=16,DATEDIF(BO154,BQ154,"ym")+1,DATEDIF(BO154,BQ154,"ym"))</f>
        <v>#NUM!</v>
      </c>
      <c r="BD154" s="37" t="e">
        <f>DATEDIF(BO154,BQ154,"md")</f>
        <v>#NUM!</v>
      </c>
      <c r="BE154" s="39" t="e">
        <f>IF(BI154&gt;=12,DATEDIF(BO154,BR154,"y")+1,DATEDIF(BO154,BR154,"y"))</f>
        <v>#NUM!</v>
      </c>
      <c r="BF154" s="39" t="e">
        <f>IF(BI154&gt;=12,BI154-12,BI154)</f>
        <v>#NUM!</v>
      </c>
      <c r="BG154" s="40" t="e">
        <f>IF(BJ154&lt;=15,"半",0)</f>
        <v>#NUM!</v>
      </c>
      <c r="BH154" s="36" t="e">
        <f>DATEDIF(BO154,BR154,"y")</f>
        <v>#NUM!</v>
      </c>
      <c r="BI154" s="37" t="e">
        <f>IF(BJ154&gt;=16,DATEDIF(BO154,BR154,"ym")+1,DATEDIF(BO154,BR154,"ym"))</f>
        <v>#NUM!</v>
      </c>
      <c r="BJ154" s="38" t="e">
        <f>DATEDIF(BO154,BR154,"md")</f>
        <v>#NUM!</v>
      </c>
      <c r="BK154" s="37"/>
      <c r="BL154" s="44">
        <f>IF(J155="現在",$AJ$6,J155)</f>
        <v>0</v>
      </c>
      <c r="BM154" s="37">
        <v>14</v>
      </c>
      <c r="BN154" s="46">
        <f>IF(DAY(J154)&lt;=15,J154-DAY(J154)+1,J154-DAY(J154)+16)</f>
        <v>1</v>
      </c>
      <c r="BO154" s="46">
        <f>IF(DAY(BN154)=1,BN154+15,BX154)</f>
        <v>16</v>
      </c>
      <c r="BP154" s="47"/>
      <c r="BQ154" s="115">
        <f>IF(CG154&gt;=16,CE154,IF(J155="現在",$AJ$6-CG154+15,J155-CG154+15))</f>
        <v>15</v>
      </c>
      <c r="BR154" s="48">
        <f>IF(DAY(BQ154)=15,BQ154-DAY(BQ154),BQ154-DAY(BQ154)+15)</f>
        <v>0</v>
      </c>
      <c r="BS154" s="47"/>
      <c r="BT154" s="47"/>
      <c r="BU154" s="45">
        <f>YEAR(J154)</f>
        <v>1900</v>
      </c>
      <c r="BV154" s="49">
        <f>MONTH(J154)+1</f>
        <v>2</v>
      </c>
      <c r="BW154" s="50" t="str">
        <f>CONCATENATE(BU154,"/",BV154,"/",1)</f>
        <v>1900/2/1</v>
      </c>
      <c r="BX154" s="50">
        <f t="shared" si="4"/>
        <v>32</v>
      </c>
      <c r="BY154" s="50">
        <f>BW154-1</f>
        <v>31</v>
      </c>
      <c r="BZ154" s="45">
        <f t="shared" si="5"/>
        <v>31</v>
      </c>
      <c r="CA154" s="45">
        <f>DAY(J154)</f>
        <v>0</v>
      </c>
      <c r="CB154" s="45">
        <f>YEAR(BL154)</f>
        <v>1900</v>
      </c>
      <c r="CC154" s="49">
        <f>IF(MONTH(BL154)=12,MONTH(BL154)-12+1,MONTH(BL154)+1)</f>
        <v>2</v>
      </c>
      <c r="CD154" s="50" t="str">
        <f>IF(CC154=1,CONCATENATE(CB154+1,"/",CC154,"/",1),CONCATENATE(CB154,"/",CC154,"/",1))</f>
        <v>1900/2/1</v>
      </c>
      <c r="CE154" s="50">
        <f t="shared" si="6"/>
        <v>31</v>
      </c>
      <c r="CF154" s="45">
        <f t="shared" si="7"/>
        <v>31</v>
      </c>
      <c r="CG154" s="45">
        <f>DAY(BL154)</f>
        <v>0</v>
      </c>
    </row>
    <row r="155" spans="1:85" ht="12.75" customHeight="1">
      <c r="A155" s="305"/>
      <c r="B155" s="437"/>
      <c r="C155" s="240"/>
      <c r="D155" s="240"/>
      <c r="E155" s="240"/>
      <c r="F155" s="240"/>
      <c r="G155" s="241"/>
      <c r="H155" s="2" t="s">
        <v>21</v>
      </c>
      <c r="I155" s="2"/>
      <c r="J155" s="290"/>
      <c r="K155" s="291"/>
      <c r="L155" s="304"/>
      <c r="M155" s="251"/>
      <c r="N155" s="285"/>
      <c r="O155" s="287"/>
      <c r="P155" s="251"/>
      <c r="Q155" s="298"/>
      <c r="R155" s="102"/>
      <c r="S155" s="264"/>
      <c r="T155" s="251"/>
      <c r="U155" s="253"/>
      <c r="V155"/>
      <c r="Z155" s="45"/>
      <c r="AA155" s="45"/>
      <c r="AB155" s="45"/>
      <c r="AC155" s="128"/>
      <c r="AE155" s="307"/>
      <c r="AF155" s="425"/>
      <c r="AG155" s="296"/>
      <c r="AH155" s="282"/>
      <c r="AI155" s="490"/>
      <c r="AJ155" s="191"/>
      <c r="AK155"/>
      <c r="AL155"/>
      <c r="AM155" s="58"/>
      <c r="AN155" s="58"/>
      <c r="AO155" s="59"/>
      <c r="AP155" s="36"/>
      <c r="AQ155" s="37"/>
      <c r="AR155" s="38"/>
      <c r="AS155" s="58"/>
      <c r="AT155" s="58"/>
      <c r="AU155" s="59"/>
      <c r="AV155" s="36"/>
      <c r="AW155" s="37"/>
      <c r="AX155" s="38"/>
      <c r="AY155" s="58"/>
      <c r="AZ155" s="58"/>
      <c r="BA155" s="59"/>
      <c r="BB155" s="36"/>
      <c r="BC155" s="37"/>
      <c r="BD155" s="37"/>
      <c r="BE155" s="58"/>
      <c r="BF155" s="58"/>
      <c r="BG155" s="59"/>
      <c r="BH155" s="36"/>
      <c r="BI155" s="37"/>
      <c r="BJ155" s="38"/>
      <c r="BK155" s="37"/>
      <c r="BL155" s="44"/>
      <c r="BM155" s="37"/>
      <c r="BN155" s="46"/>
      <c r="BO155" s="46"/>
      <c r="BP155" s="47"/>
      <c r="BQ155" s="48"/>
      <c r="BR155" s="48"/>
      <c r="BS155" s="47"/>
      <c r="BT155" s="47"/>
      <c r="BV155" s="49"/>
      <c r="BW155" s="50"/>
      <c r="BX155" s="50"/>
      <c r="BY155" s="50"/>
      <c r="CC155" s="49"/>
      <c r="CD155" s="50"/>
      <c r="CE155" s="50"/>
    </row>
    <row r="156" spans="1:85" ht="12.75" customHeight="1">
      <c r="A156" s="265"/>
      <c r="B156" s="436"/>
      <c r="C156" s="238"/>
      <c r="D156" s="238"/>
      <c r="E156" s="238"/>
      <c r="F156" s="238"/>
      <c r="G156" s="239"/>
      <c r="H156" s="7" t="s">
        <v>20</v>
      </c>
      <c r="I156" s="7"/>
      <c r="J156" s="302"/>
      <c r="K156" s="303"/>
      <c r="L156" s="277" t="str">
        <f>IF($J156&lt;&gt;"",IF($AI156="0-",AS156,IF($AI156="+0",AY156,IF($AI156="+-",BE156,AM156))),"")</f>
        <v/>
      </c>
      <c r="M156" s="250" t="str">
        <f>IF($J156&lt;&gt;"",IF($AI156="0-",AT156,IF($AI156="+0",AZ156,IF($AI156="+-",BF156,AN156))),"")</f>
        <v/>
      </c>
      <c r="N156" s="259" t="str">
        <f>IF($J156&lt;&gt;"",IF($AI156="0-",AU156,IF($AI156="+0",BA156,IF($AI156="+-",BG156,AO156))),"")</f>
        <v/>
      </c>
      <c r="O156" s="286" t="str">
        <f>IF($R157="","",ROUNDDOWN($AG156/12,0))</f>
        <v/>
      </c>
      <c r="P156" s="250" t="str">
        <f>IF($R157="","",ROUNDDOWN(MOD($AG156,12),0))</f>
        <v/>
      </c>
      <c r="Q156" s="297" t="str">
        <f>IF($R157="","", IF( (MOD($AG156,12)-$P156)&gt;=0.5,"半",0))</f>
        <v/>
      </c>
      <c r="R156" s="101" t="s">
        <v>74</v>
      </c>
      <c r="S156" s="263" t="str">
        <f>IF($R157="","",ROUNDDOWN($AG156*($R156/$R157)/12,0))</f>
        <v/>
      </c>
      <c r="T156" s="250" t="str">
        <f>IF($R157="","",ROUNDDOWN(MOD($AG156*($R156/$R157),12),0))</f>
        <v/>
      </c>
      <c r="U156" s="252" t="str">
        <f>IF(R157="","",IF( (MOD($AG156*($R156/$R157),12)-$T156)&gt;=0.5,"半",0) )</f>
        <v/>
      </c>
      <c r="V156"/>
      <c r="Z156" s="45"/>
      <c r="AA156" s="45"/>
      <c r="AB156" s="45"/>
      <c r="AC156" s="128"/>
      <c r="AE156" s="292"/>
      <c r="AF156" s="425"/>
      <c r="AG156" s="296">
        <f>IF(OR($AE156&lt;&gt;$AE158,$AE158=""), SUMIF($AE$13:$AE$188,$AE156,$AH$13:$AH$188),"" )</f>
        <v>0</v>
      </c>
      <c r="AH156" s="282" t="e">
        <f>IF(AF156=2,0,L156*12+M156+COUNTIF(N156:N156,"半")*0.5)</f>
        <v>#VALUE!</v>
      </c>
      <c r="AI156" s="489"/>
      <c r="AJ156" s="289" t="str">
        <f>IF(AI156&lt;&gt;"",VLOOKUP(AI156,$AK$13:$AL$16,2),"")</f>
        <v/>
      </c>
      <c r="AK156"/>
      <c r="AL156"/>
      <c r="AM156" s="39">
        <f>IF(AQ156&gt;=12,DATEDIF(BN156,BQ156,"y")+1,DATEDIF(BN156,BQ156,"y"))</f>
        <v>0</v>
      </c>
      <c r="AN156" s="39">
        <f>IF(AQ156&gt;=12,AQ156-12,AQ156)</f>
        <v>0</v>
      </c>
      <c r="AO156" s="40" t="str">
        <f>IF(AR156&lt;=15,"半",0)</f>
        <v>半</v>
      </c>
      <c r="AP156" s="36">
        <f>DATEDIF(BN156,BQ156,"y")</f>
        <v>0</v>
      </c>
      <c r="AQ156" s="37">
        <f>IF(AR156&gt;=16,DATEDIF(BN156,BQ156,"ym")+1,DATEDIF(BN156,BQ156,"ym"))</f>
        <v>0</v>
      </c>
      <c r="AR156" s="38">
        <f>DATEDIF(BN156,BQ156,"md")</f>
        <v>14</v>
      </c>
      <c r="AS156" s="39" t="e">
        <f>IF(AW156&gt;=12,DATEDIF(BN156,BR156,"y")+1,DATEDIF(BN156,BR156,"y"))</f>
        <v>#NUM!</v>
      </c>
      <c r="AT156" s="39" t="e">
        <f>IF(AW156&gt;=12,AW156-12,AW156)</f>
        <v>#NUM!</v>
      </c>
      <c r="AU156" s="40" t="e">
        <f>IF(AX156&lt;=15,"半",0)</f>
        <v>#NUM!</v>
      </c>
      <c r="AV156" s="36" t="e">
        <f>DATEDIF(BN156,BR156,"y")</f>
        <v>#NUM!</v>
      </c>
      <c r="AW156" s="37" t="e">
        <f>IF(AX156&gt;=16,DATEDIF(BN156,BR156,"ym")+1,DATEDIF(BN156,BR156,"ym"))</f>
        <v>#NUM!</v>
      </c>
      <c r="AX156" s="38" t="e">
        <f>DATEDIF(BN156,BR156,"md")</f>
        <v>#NUM!</v>
      </c>
      <c r="AY156" s="39" t="e">
        <f>IF(BC156&gt;=12,DATEDIF(BO156,BQ156,"y")+1,DATEDIF(BO156,BQ156,"y"))</f>
        <v>#NUM!</v>
      </c>
      <c r="AZ156" s="39" t="e">
        <f>IF(BC156&gt;=12,BC156-12,BC156)</f>
        <v>#NUM!</v>
      </c>
      <c r="BA156" s="40" t="e">
        <f>IF(BD156&lt;=15,"半",0)</f>
        <v>#NUM!</v>
      </c>
      <c r="BB156" s="36" t="e">
        <f>DATEDIF(BO156,BQ156,"y")</f>
        <v>#NUM!</v>
      </c>
      <c r="BC156" s="37" t="e">
        <f>IF(BD156&gt;=16,DATEDIF(BO156,BQ156,"ym")+1,DATEDIF(BO156,BQ156,"ym"))</f>
        <v>#NUM!</v>
      </c>
      <c r="BD156" s="37" t="e">
        <f>DATEDIF(BO156,BQ156,"md")</f>
        <v>#NUM!</v>
      </c>
      <c r="BE156" s="39" t="e">
        <f>IF(BI156&gt;=12,DATEDIF(BO156,BR156,"y")+1,DATEDIF(BO156,BR156,"y"))</f>
        <v>#NUM!</v>
      </c>
      <c r="BF156" s="39" t="e">
        <f>IF(BI156&gt;=12,BI156-12,BI156)</f>
        <v>#NUM!</v>
      </c>
      <c r="BG156" s="40" t="e">
        <f>IF(BJ156&lt;=15,"半",0)</f>
        <v>#NUM!</v>
      </c>
      <c r="BH156" s="36" t="e">
        <f>DATEDIF(BO156,BR156,"y")</f>
        <v>#NUM!</v>
      </c>
      <c r="BI156" s="37" t="e">
        <f>IF(BJ156&gt;=16,DATEDIF(BO156,BR156,"ym")+1,DATEDIF(BO156,BR156,"ym"))</f>
        <v>#NUM!</v>
      </c>
      <c r="BJ156" s="38" t="e">
        <f>DATEDIF(BO156,BR156,"md")</f>
        <v>#NUM!</v>
      </c>
      <c r="BK156" s="37"/>
      <c r="BL156" s="44">
        <f>IF(J157="現在",$AJ$6,J157)</f>
        <v>0</v>
      </c>
      <c r="BM156" s="37">
        <v>15</v>
      </c>
      <c r="BN156" s="46">
        <f>IF(DAY(J156)&lt;=15,J156-DAY(J156)+1,J156-DAY(J156)+16)</f>
        <v>1</v>
      </c>
      <c r="BO156" s="46">
        <f>IF(DAY(BN156)=1,BN156+15,BX156)</f>
        <v>16</v>
      </c>
      <c r="BP156" s="47"/>
      <c r="BQ156" s="115">
        <f>IF(CG156&gt;=16,CE156,IF(J157="現在",$AJ$6-CG156+15,J157-CG156+15))</f>
        <v>15</v>
      </c>
      <c r="BR156" s="48">
        <f>IF(DAY(BQ156)=15,BQ156-DAY(BQ156),BQ156-DAY(BQ156)+15)</f>
        <v>0</v>
      </c>
      <c r="BS156" s="47"/>
      <c r="BT156" s="47"/>
      <c r="BU156" s="45">
        <f>YEAR(J156)</f>
        <v>1900</v>
      </c>
      <c r="BV156" s="49">
        <f>MONTH(J156)+1</f>
        <v>2</v>
      </c>
      <c r="BW156" s="50" t="str">
        <f>CONCATENATE(BU156,"/",BV156,"/",1)</f>
        <v>1900/2/1</v>
      </c>
      <c r="BX156" s="50">
        <f t="shared" si="4"/>
        <v>32</v>
      </c>
      <c r="BY156" s="50">
        <f>BW156-1</f>
        <v>31</v>
      </c>
      <c r="BZ156" s="45">
        <f t="shared" si="5"/>
        <v>31</v>
      </c>
      <c r="CA156" s="45">
        <f>DAY(J156)</f>
        <v>0</v>
      </c>
      <c r="CB156" s="45">
        <f>YEAR(BL156)</f>
        <v>1900</v>
      </c>
      <c r="CC156" s="49">
        <f>IF(MONTH(BL156)=12,MONTH(BL156)-12+1,MONTH(BL156)+1)</f>
        <v>2</v>
      </c>
      <c r="CD156" s="50" t="str">
        <f>IF(CC156=1,CONCATENATE(CB156+1,"/",CC156,"/",1),CONCATENATE(CB156,"/",CC156,"/",1))</f>
        <v>1900/2/1</v>
      </c>
      <c r="CE156" s="50">
        <f t="shared" si="6"/>
        <v>31</v>
      </c>
      <c r="CF156" s="45">
        <f t="shared" si="7"/>
        <v>31</v>
      </c>
      <c r="CG156" s="45">
        <f>DAY(BL156)</f>
        <v>0</v>
      </c>
    </row>
    <row r="157" spans="1:85" ht="12.75" customHeight="1">
      <c r="A157" s="305"/>
      <c r="B157" s="437"/>
      <c r="C157" s="240"/>
      <c r="D157" s="240"/>
      <c r="E157" s="240"/>
      <c r="F157" s="240"/>
      <c r="G157" s="241"/>
      <c r="H157" s="2" t="s">
        <v>21</v>
      </c>
      <c r="I157" s="2"/>
      <c r="J157" s="290"/>
      <c r="K157" s="291"/>
      <c r="L157" s="304"/>
      <c r="M157" s="251"/>
      <c r="N157" s="285"/>
      <c r="O157" s="287"/>
      <c r="P157" s="251"/>
      <c r="Q157" s="298"/>
      <c r="R157" s="102"/>
      <c r="S157" s="264"/>
      <c r="T157" s="251"/>
      <c r="U157" s="253"/>
      <c r="V157"/>
      <c r="Z157" s="45"/>
      <c r="AA157" s="45"/>
      <c r="AB157" s="45"/>
      <c r="AC157" s="128"/>
      <c r="AE157" s="292"/>
      <c r="AF157" s="425"/>
      <c r="AG157" s="296"/>
      <c r="AH157" s="282"/>
      <c r="AI157" s="490"/>
      <c r="AJ157" s="191"/>
      <c r="AK157"/>
      <c r="AL157"/>
      <c r="AM157" s="58"/>
      <c r="AN157" s="58"/>
      <c r="AO157" s="59"/>
      <c r="AP157" s="36"/>
      <c r="AQ157" s="37"/>
      <c r="AR157" s="38"/>
      <c r="AS157" s="58"/>
      <c r="AT157" s="58"/>
      <c r="AU157" s="59"/>
      <c r="AV157" s="36"/>
      <c r="AW157" s="37"/>
      <c r="AX157" s="38"/>
      <c r="AY157" s="58"/>
      <c r="AZ157" s="58"/>
      <c r="BA157" s="59"/>
      <c r="BB157" s="36"/>
      <c r="BC157" s="37"/>
      <c r="BD157" s="37"/>
      <c r="BE157" s="58"/>
      <c r="BF157" s="58"/>
      <c r="BG157" s="59"/>
      <c r="BH157" s="36"/>
      <c r="BI157" s="37"/>
      <c r="BJ157" s="38"/>
      <c r="BK157" s="37"/>
      <c r="BL157" s="44"/>
      <c r="BM157" s="37"/>
      <c r="BN157" s="46"/>
      <c r="BO157" s="46"/>
      <c r="BP157" s="47"/>
      <c r="BQ157" s="48"/>
      <c r="BR157" s="48"/>
      <c r="BS157" s="47"/>
      <c r="BT157" s="47"/>
      <c r="BV157" s="49"/>
      <c r="BW157" s="50"/>
      <c r="BX157" s="50"/>
      <c r="BY157" s="50"/>
      <c r="CC157" s="49"/>
      <c r="CD157" s="50"/>
      <c r="CE157" s="50"/>
    </row>
    <row r="158" spans="1:85" ht="12.75" customHeight="1">
      <c r="A158" s="265"/>
      <c r="B158" s="436"/>
      <c r="C158" s="238"/>
      <c r="D158" s="238"/>
      <c r="E158" s="238"/>
      <c r="F158" s="238"/>
      <c r="G158" s="239"/>
      <c r="H158" s="7" t="s">
        <v>20</v>
      </c>
      <c r="I158" s="7"/>
      <c r="J158" s="302"/>
      <c r="K158" s="303"/>
      <c r="L158" s="277" t="str">
        <f>IF($J158&lt;&gt;"",IF($AI158="0-",AS158,IF($AI158="+0",AY158,IF($AI158="+-",BE158,AM158))),"")</f>
        <v/>
      </c>
      <c r="M158" s="250" t="str">
        <f>IF($J158&lt;&gt;"",IF($AI158="0-",AT158,IF($AI158="+0",AZ158,IF($AI158="+-",BF158,AN158))),"")</f>
        <v/>
      </c>
      <c r="N158" s="259" t="str">
        <f>IF($J158&lt;&gt;"",IF($AI158="0-",AU158,IF($AI158="+0",BA158,IF($AI158="+-",BG158,AO158))),"")</f>
        <v/>
      </c>
      <c r="O158" s="286" t="str">
        <f>IF($R159="","",ROUNDDOWN($AG158/12,0))</f>
        <v/>
      </c>
      <c r="P158" s="250" t="str">
        <f>IF($R159="","",ROUNDDOWN(MOD($AG158,12),0))</f>
        <v/>
      </c>
      <c r="Q158" s="297" t="str">
        <f>IF($R159="","", IF( (MOD($AG158,12)-$P158)&gt;=0.5,"半",0))</f>
        <v/>
      </c>
      <c r="R158" s="101" t="s">
        <v>74</v>
      </c>
      <c r="S158" s="263" t="str">
        <f>IF($R159="","",ROUNDDOWN($AG158*($R158/$R159)/12,0))</f>
        <v/>
      </c>
      <c r="T158" s="250" t="str">
        <f>IF($R159="","",ROUNDDOWN(MOD($AG158*($R158/$R159),12),0))</f>
        <v/>
      </c>
      <c r="U158" s="252" t="str">
        <f>IF(R159="","",IF( (MOD($AG158*($R158/$R159),12)-$T158)&gt;=0.5,"半",0) )</f>
        <v/>
      </c>
      <c r="V158"/>
      <c r="Z158" s="45"/>
      <c r="AA158" s="45"/>
      <c r="AB158" s="45"/>
      <c r="AC158" s="128"/>
      <c r="AE158" s="292"/>
      <c r="AF158" s="425"/>
      <c r="AG158" s="296">
        <f>IF(OR($AE158&lt;&gt;$AE160,$AE160=""), SUMIF($AE$13:$AE$188,$AE158,$AH$13:$AH$188),"" )</f>
        <v>0</v>
      </c>
      <c r="AH158" s="282" t="e">
        <f>IF(AF158=2,0,L158*12+M158+COUNTIF(N158:N158,"半")*0.5)</f>
        <v>#VALUE!</v>
      </c>
      <c r="AI158" s="489"/>
      <c r="AJ158" s="289" t="str">
        <f>IF(AI158&lt;&gt;"",VLOOKUP(AI158,$AK$13:$AL$16,2),"")</f>
        <v/>
      </c>
      <c r="AK158"/>
      <c r="AL158"/>
      <c r="AM158" s="39">
        <f>IF(AQ158&gt;=12,DATEDIF(BN158,BQ158,"y")+1,DATEDIF(BN158,BQ158,"y"))</f>
        <v>0</v>
      </c>
      <c r="AN158" s="39">
        <f>IF(AQ158&gt;=12,AQ158-12,AQ158)</f>
        <v>0</v>
      </c>
      <c r="AO158" s="40" t="str">
        <f>IF(AR158&lt;=15,"半",0)</f>
        <v>半</v>
      </c>
      <c r="AP158" s="36">
        <f>DATEDIF(BN158,BQ158,"y")</f>
        <v>0</v>
      </c>
      <c r="AQ158" s="37">
        <f>IF(AR158&gt;=16,DATEDIF(BN158,BQ158,"ym")+1,DATEDIF(BN158,BQ158,"ym"))</f>
        <v>0</v>
      </c>
      <c r="AR158" s="38">
        <f>DATEDIF(BN158,BQ158,"md")</f>
        <v>14</v>
      </c>
      <c r="AS158" s="39" t="e">
        <f>IF(AW158&gt;=12,DATEDIF(BN158,BR158,"y")+1,DATEDIF(BN158,BR158,"y"))</f>
        <v>#NUM!</v>
      </c>
      <c r="AT158" s="39" t="e">
        <f>IF(AW158&gt;=12,AW158-12,AW158)</f>
        <v>#NUM!</v>
      </c>
      <c r="AU158" s="40" t="e">
        <f>IF(AX158&lt;=15,"半",0)</f>
        <v>#NUM!</v>
      </c>
      <c r="AV158" s="36" t="e">
        <f>DATEDIF(BN158,BR158,"y")</f>
        <v>#NUM!</v>
      </c>
      <c r="AW158" s="37" t="e">
        <f>IF(AX158&gt;=16,DATEDIF(BN158,BR158,"ym")+1,DATEDIF(BN158,BR158,"ym"))</f>
        <v>#NUM!</v>
      </c>
      <c r="AX158" s="38" t="e">
        <f>DATEDIF(BN158,BR158,"md")</f>
        <v>#NUM!</v>
      </c>
      <c r="AY158" s="39" t="e">
        <f>IF(BC158&gt;=12,DATEDIF(BO158,BQ158,"y")+1,DATEDIF(BO158,BQ158,"y"))</f>
        <v>#NUM!</v>
      </c>
      <c r="AZ158" s="39" t="e">
        <f>IF(BC158&gt;=12,BC158-12,BC158)</f>
        <v>#NUM!</v>
      </c>
      <c r="BA158" s="40" t="e">
        <f>IF(BD158&lt;=15,"半",0)</f>
        <v>#NUM!</v>
      </c>
      <c r="BB158" s="36" t="e">
        <f>DATEDIF(BO158,BQ158,"y")</f>
        <v>#NUM!</v>
      </c>
      <c r="BC158" s="37" t="e">
        <f>IF(BD158&gt;=16,DATEDIF(BO158,BQ158,"ym")+1,DATEDIF(BO158,BQ158,"ym"))</f>
        <v>#NUM!</v>
      </c>
      <c r="BD158" s="37" t="e">
        <f>DATEDIF(BO158,BQ158,"md")</f>
        <v>#NUM!</v>
      </c>
      <c r="BE158" s="39" t="e">
        <f>IF(BI158&gt;=12,DATEDIF(BO158,BR158,"y")+1,DATEDIF(BO158,BR158,"y"))</f>
        <v>#NUM!</v>
      </c>
      <c r="BF158" s="39" t="e">
        <f>IF(BI158&gt;=12,BI158-12,BI158)</f>
        <v>#NUM!</v>
      </c>
      <c r="BG158" s="40" t="e">
        <f>IF(BJ158&lt;=15,"半",0)</f>
        <v>#NUM!</v>
      </c>
      <c r="BH158" s="36" t="e">
        <f>DATEDIF(BO158,BR158,"y")</f>
        <v>#NUM!</v>
      </c>
      <c r="BI158" s="37" t="e">
        <f>IF(BJ158&gt;=16,DATEDIF(BO158,BR158,"ym")+1,DATEDIF(BO158,BR158,"ym"))</f>
        <v>#NUM!</v>
      </c>
      <c r="BJ158" s="38" t="e">
        <f>DATEDIF(BO158,BR158,"md")</f>
        <v>#NUM!</v>
      </c>
      <c r="BK158" s="37"/>
      <c r="BL158" s="44">
        <f>IF(J159="現在",$AJ$6,J159)</f>
        <v>0</v>
      </c>
      <c r="BM158" s="37">
        <v>16</v>
      </c>
      <c r="BN158" s="46">
        <f>IF(DAY(J158)&lt;=15,J158-DAY(J158)+1,J158-DAY(J158)+16)</f>
        <v>1</v>
      </c>
      <c r="BO158" s="46">
        <f>IF(DAY(BN158)=1,BN158+15,BX158)</f>
        <v>16</v>
      </c>
      <c r="BP158" s="47"/>
      <c r="BQ158" s="115">
        <f>IF(CG158&gt;=16,CE158,IF(J159="現在",$AJ$6-CG158+15,J159-CG158+15))</f>
        <v>15</v>
      </c>
      <c r="BR158" s="48">
        <f>IF(DAY(BQ158)=15,BQ158-DAY(BQ158),BQ158-DAY(BQ158)+15)</f>
        <v>0</v>
      </c>
      <c r="BS158" s="47"/>
      <c r="BT158" s="47"/>
      <c r="BU158" s="45">
        <f>YEAR(J158)</f>
        <v>1900</v>
      </c>
      <c r="BV158" s="49">
        <f>MONTH(J158)+1</f>
        <v>2</v>
      </c>
      <c r="BW158" s="50" t="str">
        <f>CONCATENATE(BU158,"/",BV158,"/",1)</f>
        <v>1900/2/1</v>
      </c>
      <c r="BX158" s="50">
        <f t="shared" si="4"/>
        <v>32</v>
      </c>
      <c r="BY158" s="50">
        <f>BW158-1</f>
        <v>31</v>
      </c>
      <c r="BZ158" s="45">
        <f t="shared" si="5"/>
        <v>31</v>
      </c>
      <c r="CA158" s="45">
        <f>DAY(J158)</f>
        <v>0</v>
      </c>
      <c r="CB158" s="45">
        <f>YEAR(BL158)</f>
        <v>1900</v>
      </c>
      <c r="CC158" s="49">
        <f>IF(MONTH(BL158)=12,MONTH(BL158)-12+1,MONTH(BL158)+1)</f>
        <v>2</v>
      </c>
      <c r="CD158" s="50" t="str">
        <f>IF(CC158=1,CONCATENATE(CB158+1,"/",CC158,"/",1),CONCATENATE(CB158,"/",CC158,"/",1))</f>
        <v>1900/2/1</v>
      </c>
      <c r="CE158" s="50">
        <f t="shared" si="6"/>
        <v>31</v>
      </c>
      <c r="CF158" s="45">
        <f t="shared" si="7"/>
        <v>31</v>
      </c>
      <c r="CG158" s="45">
        <f>DAY(BL158)</f>
        <v>0</v>
      </c>
    </row>
    <row r="159" spans="1:85" ht="12.75" customHeight="1">
      <c r="A159" s="305"/>
      <c r="B159" s="437"/>
      <c r="C159" s="240"/>
      <c r="D159" s="240"/>
      <c r="E159" s="240"/>
      <c r="F159" s="240"/>
      <c r="G159" s="241"/>
      <c r="H159" s="2" t="s">
        <v>21</v>
      </c>
      <c r="I159" s="2"/>
      <c r="J159" s="290"/>
      <c r="K159" s="291"/>
      <c r="L159" s="304"/>
      <c r="M159" s="251"/>
      <c r="N159" s="285"/>
      <c r="O159" s="287"/>
      <c r="P159" s="251"/>
      <c r="Q159" s="298"/>
      <c r="R159" s="102"/>
      <c r="S159" s="264"/>
      <c r="T159" s="251"/>
      <c r="U159" s="253"/>
      <c r="V159"/>
      <c r="W159" s="127"/>
      <c r="X159" s="127"/>
      <c r="Y159" s="127"/>
      <c r="Z159" s="126"/>
      <c r="AA159" s="126"/>
      <c r="AB159" s="127"/>
      <c r="AC159" s="128"/>
      <c r="AE159" s="292"/>
      <c r="AF159" s="425"/>
      <c r="AG159" s="296"/>
      <c r="AH159" s="282"/>
      <c r="AI159" s="490"/>
      <c r="AJ159" s="191"/>
      <c r="AK159"/>
      <c r="AL159"/>
      <c r="AM159" s="58"/>
      <c r="AN159" s="58"/>
      <c r="AO159" s="59"/>
      <c r="AP159" s="36"/>
      <c r="AQ159" s="37"/>
      <c r="AR159" s="38"/>
      <c r="AS159" s="58"/>
      <c r="AT159" s="58"/>
      <c r="AU159" s="59"/>
      <c r="AV159" s="36"/>
      <c r="AW159" s="37"/>
      <c r="AX159" s="38"/>
      <c r="AY159" s="58"/>
      <c r="AZ159" s="58"/>
      <c r="BA159" s="59"/>
      <c r="BB159" s="36"/>
      <c r="BC159" s="37"/>
      <c r="BD159" s="37"/>
      <c r="BE159" s="58"/>
      <c r="BF159" s="58"/>
      <c r="BG159" s="59"/>
      <c r="BH159" s="36"/>
      <c r="BI159" s="37"/>
      <c r="BJ159" s="38"/>
      <c r="BK159" s="37"/>
      <c r="BL159" s="44"/>
      <c r="BM159" s="37"/>
      <c r="BN159" s="46"/>
      <c r="BO159" s="46"/>
      <c r="BP159" s="47"/>
      <c r="BQ159" s="48"/>
      <c r="BR159" s="48"/>
      <c r="BS159" s="47"/>
      <c r="BT159" s="47"/>
      <c r="BV159" s="49"/>
      <c r="BW159" s="50"/>
      <c r="BX159" s="50"/>
      <c r="BY159" s="50"/>
      <c r="CC159" s="49"/>
      <c r="CD159" s="50"/>
      <c r="CE159" s="50"/>
    </row>
    <row r="160" spans="1:85" ht="12.75" customHeight="1">
      <c r="A160" s="265"/>
      <c r="B160" s="436"/>
      <c r="C160" s="238"/>
      <c r="D160" s="238"/>
      <c r="E160" s="238"/>
      <c r="F160" s="238"/>
      <c r="G160" s="239"/>
      <c r="H160" s="7" t="s">
        <v>20</v>
      </c>
      <c r="I160" s="7"/>
      <c r="J160" s="302"/>
      <c r="K160" s="303"/>
      <c r="L160" s="277" t="str">
        <f>IF($J160&lt;&gt;"",IF($AI160="0-",AS160,IF($AI160="+0",AY160,IF($AI160="+-",BE160,AM160))),"")</f>
        <v/>
      </c>
      <c r="M160" s="250" t="str">
        <f>IF($J160&lt;&gt;"",IF($AI160="0-",AT160,IF($AI160="+0",AZ160,IF($AI160="+-",BF160,AN160))),"")</f>
        <v/>
      </c>
      <c r="N160" s="259" t="str">
        <f>IF($J160&lt;&gt;"",IF($AI160="0-",AU160,IF($AI160="+0",BA160,IF($AI160="+-",BG160,AO160))),"")</f>
        <v/>
      </c>
      <c r="O160" s="286" t="str">
        <f>IF($R161="","",ROUNDDOWN($AG160/12,0))</f>
        <v/>
      </c>
      <c r="P160" s="250" t="str">
        <f>IF($R161="","",ROUNDDOWN(MOD($AG160,12),0))</f>
        <v/>
      </c>
      <c r="Q160" s="297" t="str">
        <f>IF($R161="","", IF( (MOD($AG160,12)-$P160)&gt;=0.5,"半",0))</f>
        <v/>
      </c>
      <c r="R160" s="101" t="s">
        <v>74</v>
      </c>
      <c r="S160" s="263" t="str">
        <f>IF($R161="","",ROUNDDOWN($AG160*($R160/$R161)/12,0))</f>
        <v/>
      </c>
      <c r="T160" s="250" t="str">
        <f>IF($R161="","",ROUNDDOWN(MOD($AG160*($R160/$R161),12),0))</f>
        <v/>
      </c>
      <c r="U160" s="252" t="str">
        <f>IF(R161="","",IF( (MOD($AG160*($R160/$R161),12)-$T160)&gt;=0.5,"半",0) )</f>
        <v/>
      </c>
      <c r="V160"/>
      <c r="W160" s="127"/>
      <c r="X160" s="127"/>
      <c r="Y160" s="127"/>
      <c r="Z160" s="126"/>
      <c r="AA160" s="126"/>
      <c r="AB160" s="127"/>
      <c r="AC160" s="128"/>
      <c r="AE160" s="292"/>
      <c r="AF160" s="425"/>
      <c r="AG160" s="296">
        <f>IF(OR($AE160&lt;&gt;$AE162,$AE162=""), SUMIF($AE$13:$AE$188,$AE160,$AH$13:$AH$188),"" )</f>
        <v>0</v>
      </c>
      <c r="AH160" s="282" t="e">
        <f>IF(AF160=2,0,L160*12+M160+COUNTIF(N160:N160,"半")*0.5)</f>
        <v>#VALUE!</v>
      </c>
      <c r="AI160" s="489"/>
      <c r="AJ160" s="289" t="str">
        <f>IF(AI160&lt;&gt;"",VLOOKUP(AI160,$AK$13:$AL$16,2),"")</f>
        <v/>
      </c>
      <c r="AK160"/>
      <c r="AL160"/>
      <c r="AM160" s="39">
        <f>IF(AQ160&gt;=12,DATEDIF(BN160,BQ160,"y")+1,DATEDIF(BN160,BQ160,"y"))</f>
        <v>0</v>
      </c>
      <c r="AN160" s="39">
        <f>IF(AQ160&gt;=12,AQ160-12,AQ160)</f>
        <v>0</v>
      </c>
      <c r="AO160" s="40" t="str">
        <f>IF(AR160&lt;=15,"半",0)</f>
        <v>半</v>
      </c>
      <c r="AP160" s="36">
        <f>DATEDIF(BN160,BQ160,"y")</f>
        <v>0</v>
      </c>
      <c r="AQ160" s="37">
        <f>IF(AR160&gt;=16,DATEDIF(BN160,BQ160,"ym")+1,DATEDIF(BN160,BQ160,"ym"))</f>
        <v>0</v>
      </c>
      <c r="AR160" s="38">
        <f>DATEDIF(BN160,BQ160,"md")</f>
        <v>14</v>
      </c>
      <c r="AS160" s="39" t="e">
        <f>IF(AW160&gt;=12,DATEDIF(BN160,BR160,"y")+1,DATEDIF(BN160,BR160,"y"))</f>
        <v>#NUM!</v>
      </c>
      <c r="AT160" s="39" t="e">
        <f>IF(AW160&gt;=12,AW160-12,AW160)</f>
        <v>#NUM!</v>
      </c>
      <c r="AU160" s="40" t="e">
        <f>IF(AX160&lt;=15,"半",0)</f>
        <v>#NUM!</v>
      </c>
      <c r="AV160" s="36" t="e">
        <f>DATEDIF(BN160,BR160,"y")</f>
        <v>#NUM!</v>
      </c>
      <c r="AW160" s="37" t="e">
        <f>IF(AX160&gt;=16,DATEDIF(BN160,BR160,"ym")+1,DATEDIF(BN160,BR160,"ym"))</f>
        <v>#NUM!</v>
      </c>
      <c r="AX160" s="38" t="e">
        <f>DATEDIF(BN160,BR160,"md")</f>
        <v>#NUM!</v>
      </c>
      <c r="AY160" s="39" t="e">
        <f>IF(BC160&gt;=12,DATEDIF(BO160,BQ160,"y")+1,DATEDIF(BO160,BQ160,"y"))</f>
        <v>#NUM!</v>
      </c>
      <c r="AZ160" s="39" t="e">
        <f>IF(BC160&gt;=12,BC160-12,BC160)</f>
        <v>#NUM!</v>
      </c>
      <c r="BA160" s="40" t="e">
        <f>IF(BD160&lt;=15,"半",0)</f>
        <v>#NUM!</v>
      </c>
      <c r="BB160" s="36" t="e">
        <f>DATEDIF(BO160,BQ160,"y")</f>
        <v>#NUM!</v>
      </c>
      <c r="BC160" s="37" t="e">
        <f>IF(BD160&gt;=16,DATEDIF(BO160,BQ160,"ym")+1,DATEDIF(BO160,BQ160,"ym"))</f>
        <v>#NUM!</v>
      </c>
      <c r="BD160" s="37" t="e">
        <f>DATEDIF(BO160,BQ160,"md")</f>
        <v>#NUM!</v>
      </c>
      <c r="BE160" s="39" t="e">
        <f>IF(BI160&gt;=12,DATEDIF(BO160,BR160,"y")+1,DATEDIF(BO160,BR160,"y"))</f>
        <v>#NUM!</v>
      </c>
      <c r="BF160" s="39" t="e">
        <f>IF(BI160&gt;=12,BI160-12,BI160)</f>
        <v>#NUM!</v>
      </c>
      <c r="BG160" s="40" t="e">
        <f>IF(BJ160&lt;=15,"半",0)</f>
        <v>#NUM!</v>
      </c>
      <c r="BH160" s="36" t="e">
        <f>DATEDIF(BO160,BR160,"y")</f>
        <v>#NUM!</v>
      </c>
      <c r="BI160" s="37" t="e">
        <f>IF(BJ160&gt;=16,DATEDIF(BO160,BR160,"ym")+1,DATEDIF(BO160,BR160,"ym"))</f>
        <v>#NUM!</v>
      </c>
      <c r="BJ160" s="38" t="e">
        <f>DATEDIF(BO160,BR160,"md")</f>
        <v>#NUM!</v>
      </c>
      <c r="BK160" s="37"/>
      <c r="BL160" s="44">
        <f>IF(J161="現在",$AJ$6,J161)</f>
        <v>0</v>
      </c>
      <c r="BM160" s="37">
        <v>17</v>
      </c>
      <c r="BN160" s="46">
        <f>IF(DAY(J160)&lt;=15,J160-DAY(J160)+1,J160-DAY(J160)+16)</f>
        <v>1</v>
      </c>
      <c r="BO160" s="46">
        <f>IF(DAY(BN160)=1,BN160+15,BX160)</f>
        <v>16</v>
      </c>
      <c r="BP160" s="47"/>
      <c r="BQ160" s="115">
        <f>IF(CG160&gt;=16,CE160,IF(J161="現在",$AJ$6-CG160+15,J161-CG160+15))</f>
        <v>15</v>
      </c>
      <c r="BR160" s="48">
        <f>IF(DAY(BQ160)=15,BQ160-DAY(BQ160),BQ160-DAY(BQ160)+15)</f>
        <v>0</v>
      </c>
      <c r="BS160" s="47"/>
      <c r="BT160" s="47"/>
      <c r="BU160" s="45">
        <f>YEAR(J160)</f>
        <v>1900</v>
      </c>
      <c r="BV160" s="49">
        <f>MONTH(J160)+1</f>
        <v>2</v>
      </c>
      <c r="BW160" s="50" t="str">
        <f>CONCATENATE(BU160,"/",BV160,"/",1)</f>
        <v>1900/2/1</v>
      </c>
      <c r="BX160" s="50">
        <f t="shared" si="4"/>
        <v>32</v>
      </c>
      <c r="BY160" s="50">
        <f>BW160-1</f>
        <v>31</v>
      </c>
      <c r="BZ160" s="45">
        <f t="shared" si="5"/>
        <v>31</v>
      </c>
      <c r="CA160" s="45">
        <f>DAY(J160)</f>
        <v>0</v>
      </c>
      <c r="CB160" s="45">
        <f>YEAR(BL160)</f>
        <v>1900</v>
      </c>
      <c r="CC160" s="49">
        <f>IF(MONTH(BL160)=12,MONTH(BL160)-12+1,MONTH(BL160)+1)</f>
        <v>2</v>
      </c>
      <c r="CD160" s="50" t="str">
        <f>IF(CC160=1,CONCATENATE(CB160+1,"/",CC160,"/",1),CONCATENATE(CB160,"/",CC160,"/",1))</f>
        <v>1900/2/1</v>
      </c>
      <c r="CE160" s="50">
        <f t="shared" si="6"/>
        <v>31</v>
      </c>
      <c r="CF160" s="45">
        <f t="shared" si="7"/>
        <v>31</v>
      </c>
      <c r="CG160" s="45">
        <f>DAY(BL160)</f>
        <v>0</v>
      </c>
    </row>
    <row r="161" spans="1:85" ht="12.75" customHeight="1">
      <c r="A161" s="288"/>
      <c r="B161" s="437"/>
      <c r="C161" s="240"/>
      <c r="D161" s="240"/>
      <c r="E161" s="240"/>
      <c r="F161" s="240"/>
      <c r="G161" s="241"/>
      <c r="H161" s="2" t="s">
        <v>21</v>
      </c>
      <c r="I161" s="2"/>
      <c r="J161" s="290"/>
      <c r="K161" s="291"/>
      <c r="L161" s="304"/>
      <c r="M161" s="251"/>
      <c r="N161" s="285"/>
      <c r="O161" s="287"/>
      <c r="P161" s="251"/>
      <c r="Q161" s="298"/>
      <c r="R161" s="102"/>
      <c r="S161" s="264"/>
      <c r="T161" s="251"/>
      <c r="U161" s="253"/>
      <c r="V161"/>
      <c r="W161" s="127"/>
      <c r="X161" s="127"/>
      <c r="Y161" s="127"/>
      <c r="Z161" s="126"/>
      <c r="AA161" s="126"/>
      <c r="AB161" s="127"/>
      <c r="AC161" s="128"/>
      <c r="AE161" s="292"/>
      <c r="AF161" s="425"/>
      <c r="AG161" s="296"/>
      <c r="AH161" s="282"/>
      <c r="AI161" s="490"/>
      <c r="AJ161" s="191"/>
      <c r="AK161"/>
      <c r="AL161"/>
      <c r="AM161" s="58"/>
      <c r="AN161" s="58"/>
      <c r="AO161" s="59"/>
      <c r="AP161" s="36"/>
      <c r="AQ161" s="37"/>
      <c r="AR161" s="38"/>
      <c r="AS161" s="58"/>
      <c r="AT161" s="58"/>
      <c r="AU161" s="59"/>
      <c r="AV161" s="36"/>
      <c r="AW161" s="37"/>
      <c r="AX161" s="38"/>
      <c r="AY161" s="58"/>
      <c r="AZ161" s="58"/>
      <c r="BA161" s="59"/>
      <c r="BB161" s="36"/>
      <c r="BC161" s="37"/>
      <c r="BD161" s="37"/>
      <c r="BE161" s="58"/>
      <c r="BF161" s="58"/>
      <c r="BG161" s="59"/>
      <c r="BH161" s="36"/>
      <c r="BI161" s="37"/>
      <c r="BJ161" s="38"/>
      <c r="BK161" s="37"/>
      <c r="BL161" s="44"/>
      <c r="BM161" s="37"/>
      <c r="BN161" s="46"/>
      <c r="BO161" s="46"/>
      <c r="BP161" s="47"/>
      <c r="BQ161" s="48"/>
      <c r="BR161" s="48"/>
      <c r="BS161" s="47"/>
      <c r="BT161" s="47"/>
      <c r="BV161" s="49"/>
      <c r="BW161" s="50"/>
      <c r="BX161" s="50"/>
      <c r="BY161" s="50"/>
      <c r="CC161" s="49"/>
      <c r="CD161" s="50"/>
      <c r="CE161" s="50"/>
    </row>
    <row r="162" spans="1:85" ht="12.75" customHeight="1">
      <c r="A162" s="305"/>
      <c r="B162" s="480"/>
      <c r="C162" s="481"/>
      <c r="D162" s="481"/>
      <c r="E162" s="481"/>
      <c r="F162" s="481"/>
      <c r="G162" s="482"/>
      <c r="H162" s="3" t="s">
        <v>20</v>
      </c>
      <c r="I162" s="73"/>
      <c r="J162" s="302"/>
      <c r="K162" s="303"/>
      <c r="L162" s="277" t="str">
        <f>IF($J162&lt;&gt;"",IF($AI162="0-",AS162,IF($AI162="+0",AY162,IF($AI162="+-",BE162,AM162))),"")</f>
        <v/>
      </c>
      <c r="M162" s="250" t="str">
        <f>IF($J162&lt;&gt;"",IF($AI162="0-",AT162,IF($AI162="+0",AZ162,IF($AI162="+-",BF162,AN162))),"")</f>
        <v/>
      </c>
      <c r="N162" s="259" t="str">
        <f>IF($J162&lt;&gt;"",IF($AI162="0-",AU162,IF($AI162="+0",BA162,IF($AI162="+-",BG162,AO162))),"")</f>
        <v/>
      </c>
      <c r="O162" s="286" t="str">
        <f>IF($R163="","",ROUNDDOWN($AG162/12,0))</f>
        <v/>
      </c>
      <c r="P162" s="250" t="str">
        <f>IF($R163="","",ROUNDDOWN(MOD($AG162,12),0))</f>
        <v/>
      </c>
      <c r="Q162" s="297" t="str">
        <f>IF($R163="","", IF( (MOD($AG162,12)-$P162)&gt;=0.5,"半",0))</f>
        <v/>
      </c>
      <c r="R162" s="101" t="s">
        <v>74</v>
      </c>
      <c r="S162" s="263" t="str">
        <f>IF($R163="","",ROUNDDOWN($AG162*($R162/$R163)/12,0))</f>
        <v/>
      </c>
      <c r="T162" s="250" t="str">
        <f>IF($R163="","",ROUNDDOWN(MOD($AG162*($R162/$R163),12),0))</f>
        <v/>
      </c>
      <c r="U162" s="252" t="str">
        <f>IF(R163="","",IF( (MOD($AG162*($R162/$R163),12)-$T162)&gt;=0.5,"半",0) )</f>
        <v/>
      </c>
      <c r="V162"/>
      <c r="W162" s="124"/>
      <c r="X162" s="124"/>
      <c r="Y162" s="124"/>
      <c r="Z162" s="4"/>
      <c r="AA162" s="4"/>
      <c r="AB162" s="124"/>
      <c r="AC162" s="125"/>
      <c r="AE162" s="292"/>
      <c r="AF162" s="425"/>
      <c r="AG162" s="296">
        <f>IF(OR($AE162&lt;&gt;$AE164,$AE164=""), SUMIF($AE$13:$AE$188,$AE162,$AH$13:$AH$188),"" )</f>
        <v>0</v>
      </c>
      <c r="AH162" s="282" t="e">
        <f>IF(AF162=2,0,L162*12+M162+COUNTIF(N162:N162,"半")*0.5)</f>
        <v>#VALUE!</v>
      </c>
      <c r="AI162" s="489"/>
      <c r="AJ162" s="289" t="str">
        <f>IF(AI162&lt;&gt;"",VLOOKUP(AI162,$AK$13:$AL$16,2),"")</f>
        <v/>
      </c>
      <c r="AK162"/>
      <c r="AL162"/>
      <c r="AM162" s="39">
        <f>IF(AQ162&gt;=12,DATEDIF(BN162,BQ162,"y")+1,DATEDIF(BN162,BQ162,"y"))</f>
        <v>0</v>
      </c>
      <c r="AN162" s="39">
        <f>IF(AQ162&gt;=12,AQ162-12,AQ162)</f>
        <v>0</v>
      </c>
      <c r="AO162" s="40" t="str">
        <f>IF(AR162&lt;=15,"半",0)</f>
        <v>半</v>
      </c>
      <c r="AP162" s="36">
        <f>DATEDIF(BN162,BQ162,"y")</f>
        <v>0</v>
      </c>
      <c r="AQ162" s="37">
        <f>IF(AR162&gt;=16,DATEDIF(BN162,BQ162,"ym")+1,DATEDIF(BN162,BQ162,"ym"))</f>
        <v>0</v>
      </c>
      <c r="AR162" s="38">
        <f>DATEDIF(BN162,BQ162,"md")</f>
        <v>14</v>
      </c>
      <c r="AS162" s="39" t="e">
        <f>IF(AW162&gt;=12,DATEDIF(BN162,BR162,"y")+1,DATEDIF(BN162,BR162,"y"))</f>
        <v>#NUM!</v>
      </c>
      <c r="AT162" s="39" t="e">
        <f>IF(AW162&gt;=12,AW162-12,AW162)</f>
        <v>#NUM!</v>
      </c>
      <c r="AU162" s="40" t="e">
        <f>IF(AX162&lt;=15,"半",0)</f>
        <v>#NUM!</v>
      </c>
      <c r="AV162" s="36" t="e">
        <f>DATEDIF(BN162,BR162,"y")</f>
        <v>#NUM!</v>
      </c>
      <c r="AW162" s="37" t="e">
        <f>IF(AX162&gt;=16,DATEDIF(BN162,BR162,"ym")+1,DATEDIF(BN162,BR162,"ym"))</f>
        <v>#NUM!</v>
      </c>
      <c r="AX162" s="38" t="e">
        <f>DATEDIF(BN162,BR162,"md")</f>
        <v>#NUM!</v>
      </c>
      <c r="AY162" s="39" t="e">
        <f>IF(BC162&gt;=12,DATEDIF(BO162,BQ162,"y")+1,DATEDIF(BO162,BQ162,"y"))</f>
        <v>#NUM!</v>
      </c>
      <c r="AZ162" s="39" t="e">
        <f>IF(BC162&gt;=12,BC162-12,BC162)</f>
        <v>#NUM!</v>
      </c>
      <c r="BA162" s="40" t="e">
        <f>IF(BD162&lt;=15,"半",0)</f>
        <v>#NUM!</v>
      </c>
      <c r="BB162" s="36" t="e">
        <f>DATEDIF(BO162,BQ162,"y")</f>
        <v>#NUM!</v>
      </c>
      <c r="BC162" s="37" t="e">
        <f>IF(BD162&gt;=16,DATEDIF(BO162,BQ162,"ym")+1,DATEDIF(BO162,BQ162,"ym"))</f>
        <v>#NUM!</v>
      </c>
      <c r="BD162" s="37" t="e">
        <f>DATEDIF(BO162,BQ162,"md")</f>
        <v>#NUM!</v>
      </c>
      <c r="BE162" s="39" t="e">
        <f>IF(BI162&gt;=12,DATEDIF(BO162,BR162,"y")+1,DATEDIF(BO162,BR162,"y"))</f>
        <v>#NUM!</v>
      </c>
      <c r="BF162" s="39" t="e">
        <f>IF(BI162&gt;=12,BI162-12,BI162)</f>
        <v>#NUM!</v>
      </c>
      <c r="BG162" s="40" t="e">
        <f>IF(BJ162&lt;=15,"半",0)</f>
        <v>#NUM!</v>
      </c>
      <c r="BH162" s="36" t="e">
        <f>DATEDIF(BO162,BR162,"y")</f>
        <v>#NUM!</v>
      </c>
      <c r="BI162" s="37" t="e">
        <f>IF(BJ162&gt;=16,DATEDIF(BO162,BR162,"ym")+1,DATEDIF(BO162,BR162,"ym"))</f>
        <v>#NUM!</v>
      </c>
      <c r="BJ162" s="38" t="e">
        <f>DATEDIF(BO162,BR162,"md")</f>
        <v>#NUM!</v>
      </c>
      <c r="BK162" s="37"/>
      <c r="BL162" s="44">
        <f>IF(J163="現在",$AJ$6,J163)</f>
        <v>0</v>
      </c>
      <c r="BM162" s="37">
        <v>9</v>
      </c>
      <c r="BN162" s="46">
        <f>IF(DAY(J162)&lt;=15,J162-DAY(J162)+1,J162-DAY(J162)+16)</f>
        <v>1</v>
      </c>
      <c r="BO162" s="46">
        <f>IF(DAY(BN162)=1,BN162+15,BX162)</f>
        <v>16</v>
      </c>
      <c r="BP162" s="47"/>
      <c r="BQ162" s="115">
        <f>IF(CG162&gt;=16,CE162,IF(J163="現在",$AJ$6-CG162+15,J163-CG162+15))</f>
        <v>15</v>
      </c>
      <c r="BR162" s="48">
        <f>IF(DAY(BQ162)=15,BQ162-DAY(BQ162),BQ162-DAY(BQ162)+15)</f>
        <v>0</v>
      </c>
      <c r="BS162" s="47"/>
      <c r="BT162" s="47"/>
      <c r="BU162" s="45">
        <f>YEAR(J162)</f>
        <v>1900</v>
      </c>
      <c r="BV162" s="49">
        <f>MONTH(J162)+1</f>
        <v>2</v>
      </c>
      <c r="BW162" s="50" t="str">
        <f>CONCATENATE(BU162,"/",BV162,"/",1)</f>
        <v>1900/2/1</v>
      </c>
      <c r="BX162" s="50">
        <f t="shared" si="4"/>
        <v>32</v>
      </c>
      <c r="BY162" s="50">
        <f>BW162-1</f>
        <v>31</v>
      </c>
      <c r="BZ162" s="45">
        <f t="shared" si="5"/>
        <v>31</v>
      </c>
      <c r="CA162" s="45">
        <f>DAY(J162)</f>
        <v>0</v>
      </c>
      <c r="CB162" s="45">
        <f>YEAR(BL162)</f>
        <v>1900</v>
      </c>
      <c r="CC162" s="49">
        <f>IF(MONTH(BL162)=12,MONTH(BL162)-12+1,MONTH(BL162)+1)</f>
        <v>2</v>
      </c>
      <c r="CD162" s="50" t="str">
        <f>IF(CC162=1,CONCATENATE(CB162+1,"/",CC162,"/",1),CONCATENATE(CB162,"/",CC162,"/",1))</f>
        <v>1900/2/1</v>
      </c>
      <c r="CE162" s="50">
        <f t="shared" si="6"/>
        <v>31</v>
      </c>
      <c r="CF162" s="45">
        <f t="shared" si="7"/>
        <v>31</v>
      </c>
      <c r="CG162" s="45">
        <f>DAY(BL162)</f>
        <v>0</v>
      </c>
    </row>
    <row r="163" spans="1:85" ht="12.75" customHeight="1">
      <c r="A163" s="305"/>
      <c r="B163" s="437"/>
      <c r="C163" s="240"/>
      <c r="D163" s="240"/>
      <c r="E163" s="240"/>
      <c r="F163" s="240"/>
      <c r="G163" s="241"/>
      <c r="H163" s="2" t="s">
        <v>21</v>
      </c>
      <c r="I163" s="2"/>
      <c r="J163" s="290"/>
      <c r="K163" s="291"/>
      <c r="L163" s="304"/>
      <c r="M163" s="251"/>
      <c r="N163" s="285"/>
      <c r="O163" s="287"/>
      <c r="P163" s="251"/>
      <c r="Q163" s="298"/>
      <c r="R163" s="102"/>
      <c r="S163" s="264"/>
      <c r="T163" s="251"/>
      <c r="U163" s="253"/>
      <c r="V163"/>
      <c r="W163" s="124"/>
      <c r="X163" s="124"/>
      <c r="Y163" s="124"/>
      <c r="Z163" s="4"/>
      <c r="AA163" s="4"/>
      <c r="AB163" s="124"/>
      <c r="AC163" s="125"/>
      <c r="AE163" s="292"/>
      <c r="AF163" s="425"/>
      <c r="AG163" s="296"/>
      <c r="AH163" s="282"/>
      <c r="AI163" s="490"/>
      <c r="AJ163" s="191"/>
      <c r="AK163"/>
      <c r="AL163"/>
      <c r="AM163" s="58"/>
      <c r="AN163" s="58"/>
      <c r="AO163" s="59"/>
      <c r="AP163" s="36"/>
      <c r="AQ163" s="37"/>
      <c r="AR163" s="38"/>
      <c r="AS163" s="58"/>
      <c r="AT163" s="58"/>
      <c r="AU163" s="59"/>
      <c r="AV163" s="36"/>
      <c r="AW163" s="37"/>
      <c r="AX163" s="38"/>
      <c r="AY163" s="58"/>
      <c r="AZ163" s="58"/>
      <c r="BA163" s="59"/>
      <c r="BB163" s="36"/>
      <c r="BC163" s="37"/>
      <c r="BD163" s="37"/>
      <c r="BE163" s="58"/>
      <c r="BF163" s="58"/>
      <c r="BG163" s="59"/>
      <c r="BH163" s="36"/>
      <c r="BI163" s="37"/>
      <c r="BJ163" s="38"/>
      <c r="BK163" s="37"/>
      <c r="BL163" s="44"/>
      <c r="BM163" s="37"/>
      <c r="BN163" s="46"/>
      <c r="BO163" s="46"/>
      <c r="BP163" s="47"/>
      <c r="BQ163" s="48"/>
      <c r="BR163" s="48"/>
      <c r="BS163" s="47"/>
      <c r="BT163" s="47"/>
      <c r="BV163" s="49"/>
      <c r="BW163" s="50"/>
      <c r="BX163" s="50"/>
      <c r="BY163" s="50"/>
      <c r="CC163" s="49"/>
      <c r="CD163" s="50"/>
      <c r="CE163" s="50"/>
    </row>
    <row r="164" spans="1:85" ht="12.75" customHeight="1">
      <c r="A164" s="265"/>
      <c r="B164" s="467"/>
      <c r="C164" s="468"/>
      <c r="D164" s="468"/>
      <c r="E164" s="468"/>
      <c r="F164" s="468"/>
      <c r="G164" s="469"/>
      <c r="H164" s="1" t="s">
        <v>20</v>
      </c>
      <c r="I164" s="7"/>
      <c r="J164" s="302"/>
      <c r="K164" s="303"/>
      <c r="L164" s="277" t="str">
        <f>IF($J164&lt;&gt;"",IF($AI164="0-",AS164,IF($AI164="+0",AY164,IF($AI164="+-",BE164,AM164))),"")</f>
        <v/>
      </c>
      <c r="M164" s="250" t="str">
        <f>IF($J164&lt;&gt;"",IF($AI164="0-",AT164,IF($AI164="+0",AZ164,IF($AI164="+-",BF164,AN164))),"")</f>
        <v/>
      </c>
      <c r="N164" s="259" t="str">
        <f>IF($J164&lt;&gt;"",IF($AI164="0-",AU164,IF($AI164="+0",BA164,IF($AI164="+-",BG164,AO164))),"")</f>
        <v/>
      </c>
      <c r="O164" s="286" t="str">
        <f>IF($R165="","",ROUNDDOWN($AG164/12,0))</f>
        <v/>
      </c>
      <c r="P164" s="250" t="str">
        <f>IF($R165="","",ROUNDDOWN(MOD($AG164,12),0))</f>
        <v/>
      </c>
      <c r="Q164" s="297" t="str">
        <f>IF($R165="","", IF( (MOD($AG164,12)-$P164)&gt;=0.5,"半",0))</f>
        <v/>
      </c>
      <c r="R164" s="101" t="s">
        <v>74</v>
      </c>
      <c r="S164" s="263" t="str">
        <f>IF($R165="","",ROUNDDOWN($AG164*($R164/$R165)/12,0))</f>
        <v/>
      </c>
      <c r="T164" s="250" t="str">
        <f>IF($R165="","",ROUNDDOWN(MOD($AG164*($R164/$R165),12),0))</f>
        <v/>
      </c>
      <c r="U164" s="252" t="str">
        <f>IF(R165="","",IF( (MOD($AG164*($R164/$R165),12)-$T164)&gt;=0.5,"半",0) )</f>
        <v/>
      </c>
      <c r="V164"/>
      <c r="W164" s="124"/>
      <c r="X164" s="124"/>
      <c r="Y164" s="124"/>
      <c r="Z164" s="4"/>
      <c r="AA164" s="4"/>
      <c r="AB164" s="124"/>
      <c r="AC164" s="125"/>
      <c r="AE164" s="292"/>
      <c r="AF164" s="425"/>
      <c r="AG164" s="296">
        <f>IF(OR($AE164&lt;&gt;$AE166,$AE166=""), SUMIF($AE$13:$AE$188,$AE164,$AH$13:$AH$188),"" )</f>
        <v>0</v>
      </c>
      <c r="AH164" s="282" t="e">
        <f>IF(AF164=2,0,L164*12+M164+COUNTIF(N164:N164,"半")*0.5)</f>
        <v>#VALUE!</v>
      </c>
      <c r="AI164" s="489"/>
      <c r="AJ164" s="289" t="str">
        <f>IF(AI164&lt;&gt;"",VLOOKUP(AI164,$AK$13:$AL$16,2),"")</f>
        <v/>
      </c>
      <c r="AK164"/>
      <c r="AL164"/>
      <c r="AM164" s="39">
        <f>IF(AQ164&gt;=12,DATEDIF(BN164,BQ164,"y")+1,DATEDIF(BN164,BQ164,"y"))</f>
        <v>0</v>
      </c>
      <c r="AN164" s="39">
        <f>IF(AQ164&gt;=12,AQ164-12,AQ164)</f>
        <v>0</v>
      </c>
      <c r="AO164" s="40" t="str">
        <f>IF(AR164&lt;=15,"半",0)</f>
        <v>半</v>
      </c>
      <c r="AP164" s="36">
        <f>DATEDIF(BN164,BQ164,"y")</f>
        <v>0</v>
      </c>
      <c r="AQ164" s="37">
        <f>IF(AR164&gt;=16,DATEDIF(BN164,BQ164,"ym")+1,DATEDIF(BN164,BQ164,"ym"))</f>
        <v>0</v>
      </c>
      <c r="AR164" s="38">
        <f>DATEDIF(BN164,BQ164,"md")</f>
        <v>14</v>
      </c>
      <c r="AS164" s="39" t="e">
        <f>IF(AW164&gt;=12,DATEDIF(BN164,BR164,"y")+1,DATEDIF(BN164,BR164,"y"))</f>
        <v>#NUM!</v>
      </c>
      <c r="AT164" s="39" t="e">
        <f>IF(AW164&gt;=12,AW164-12,AW164)</f>
        <v>#NUM!</v>
      </c>
      <c r="AU164" s="40" t="e">
        <f>IF(AX164&lt;=15,"半",0)</f>
        <v>#NUM!</v>
      </c>
      <c r="AV164" s="36" t="e">
        <f>DATEDIF(BN164,BR164,"y")</f>
        <v>#NUM!</v>
      </c>
      <c r="AW164" s="37" t="e">
        <f>IF(AX164&gt;=16,DATEDIF(BN164,BR164,"ym")+1,DATEDIF(BN164,BR164,"ym"))</f>
        <v>#NUM!</v>
      </c>
      <c r="AX164" s="38" t="e">
        <f>DATEDIF(BN164,BR164,"md")</f>
        <v>#NUM!</v>
      </c>
      <c r="AY164" s="39" t="e">
        <f>IF(BC164&gt;=12,DATEDIF(BO164,BQ164,"y")+1,DATEDIF(BO164,BQ164,"y"))</f>
        <v>#NUM!</v>
      </c>
      <c r="AZ164" s="39" t="e">
        <f>IF(BC164&gt;=12,BC164-12,BC164)</f>
        <v>#NUM!</v>
      </c>
      <c r="BA164" s="40" t="e">
        <f>IF(BD164&lt;=15,"半",0)</f>
        <v>#NUM!</v>
      </c>
      <c r="BB164" s="36" t="e">
        <f>DATEDIF(BO164,BQ164,"y")</f>
        <v>#NUM!</v>
      </c>
      <c r="BC164" s="37" t="e">
        <f>IF(BD164&gt;=16,DATEDIF(BO164,BQ164,"ym")+1,DATEDIF(BO164,BQ164,"ym"))</f>
        <v>#NUM!</v>
      </c>
      <c r="BD164" s="37" t="e">
        <f>DATEDIF(BO164,BQ164,"md")</f>
        <v>#NUM!</v>
      </c>
      <c r="BE164" s="39" t="e">
        <f>IF(BI164&gt;=12,DATEDIF(BO164,BR164,"y")+1,DATEDIF(BO164,BR164,"y"))</f>
        <v>#NUM!</v>
      </c>
      <c r="BF164" s="39" t="e">
        <f>IF(BI164&gt;=12,BI164-12,BI164)</f>
        <v>#NUM!</v>
      </c>
      <c r="BG164" s="40" t="e">
        <f>IF(BJ164&lt;=15,"半",0)</f>
        <v>#NUM!</v>
      </c>
      <c r="BH164" s="36" t="e">
        <f>DATEDIF(BO164,BR164,"y")</f>
        <v>#NUM!</v>
      </c>
      <c r="BI164" s="37" t="e">
        <f>IF(BJ164&gt;=16,DATEDIF(BO164,BR164,"ym")+1,DATEDIF(BO164,BR164,"ym"))</f>
        <v>#NUM!</v>
      </c>
      <c r="BJ164" s="38" t="e">
        <f>DATEDIF(BO164,BR164,"md")</f>
        <v>#NUM!</v>
      </c>
      <c r="BK164" s="37"/>
      <c r="BL164" s="44">
        <f>IF(J165="現在",$AJ$6,J165)</f>
        <v>0</v>
      </c>
      <c r="BM164" s="37">
        <v>10</v>
      </c>
      <c r="BN164" s="46">
        <f>IF(DAY(J164)&lt;=15,J164-DAY(J164)+1,J164-DAY(J164)+16)</f>
        <v>1</v>
      </c>
      <c r="BO164" s="46">
        <f>IF(DAY(BN164)=1,BN164+15,BX164)</f>
        <v>16</v>
      </c>
      <c r="BP164" s="47"/>
      <c r="BQ164" s="115">
        <f>IF(CG164&gt;=16,CE164,IF(J165="現在",$AJ$6-CG164+15,J165-CG164+15))</f>
        <v>15</v>
      </c>
      <c r="BR164" s="48">
        <f>IF(DAY(BQ164)=15,BQ164-DAY(BQ164),BQ164-DAY(BQ164)+15)</f>
        <v>0</v>
      </c>
      <c r="BS164" s="47"/>
      <c r="BT164" s="47"/>
      <c r="BU164" s="45">
        <f>YEAR(J164)</f>
        <v>1900</v>
      </c>
      <c r="BV164" s="49">
        <f>MONTH(J164)+1</f>
        <v>2</v>
      </c>
      <c r="BW164" s="50" t="str">
        <f>CONCATENATE(BU164,"/",BV164,"/",1)</f>
        <v>1900/2/1</v>
      </c>
      <c r="BX164" s="50">
        <f t="shared" si="4"/>
        <v>32</v>
      </c>
      <c r="BY164" s="50">
        <f>BW164-1</f>
        <v>31</v>
      </c>
      <c r="BZ164" s="45">
        <f t="shared" si="5"/>
        <v>31</v>
      </c>
      <c r="CA164" s="45">
        <f>DAY(J164)</f>
        <v>0</v>
      </c>
      <c r="CB164" s="45">
        <f>YEAR(BL164)</f>
        <v>1900</v>
      </c>
      <c r="CC164" s="49">
        <f>IF(MONTH(BL164)=12,MONTH(BL164)-12+1,MONTH(BL164)+1)</f>
        <v>2</v>
      </c>
      <c r="CD164" s="50" t="str">
        <f>IF(CC164=1,CONCATENATE(CB164+1,"/",CC164,"/",1),CONCATENATE(CB164,"/",CC164,"/",1))</f>
        <v>1900/2/1</v>
      </c>
      <c r="CE164" s="50">
        <f t="shared" si="6"/>
        <v>31</v>
      </c>
      <c r="CF164" s="45">
        <f t="shared" si="7"/>
        <v>31</v>
      </c>
      <c r="CG164" s="45">
        <f>DAY(BL164)</f>
        <v>0</v>
      </c>
    </row>
    <row r="165" spans="1:85" ht="12.75" customHeight="1">
      <c r="A165" s="305"/>
      <c r="B165" s="470"/>
      <c r="C165" s="470"/>
      <c r="D165" s="470"/>
      <c r="E165" s="470"/>
      <c r="F165" s="470"/>
      <c r="G165" s="471"/>
      <c r="H165" s="2" t="s">
        <v>21</v>
      </c>
      <c r="I165" s="2"/>
      <c r="J165" s="290"/>
      <c r="K165" s="291"/>
      <c r="L165" s="304"/>
      <c r="M165" s="251"/>
      <c r="N165" s="285"/>
      <c r="O165" s="287"/>
      <c r="P165" s="251"/>
      <c r="Q165" s="298"/>
      <c r="R165" s="102"/>
      <c r="S165" s="264"/>
      <c r="T165" s="251"/>
      <c r="U165" s="253"/>
      <c r="V165"/>
      <c r="W165" s="124"/>
      <c r="X165" s="124"/>
      <c r="Y165" s="124"/>
      <c r="Z165" s="4"/>
      <c r="AA165" s="4"/>
      <c r="AB165" s="124"/>
      <c r="AC165" s="125"/>
      <c r="AE165" s="292"/>
      <c r="AF165" s="425"/>
      <c r="AG165" s="296"/>
      <c r="AH165" s="282"/>
      <c r="AI165" s="490"/>
      <c r="AJ165" s="191"/>
      <c r="AK165"/>
      <c r="AL165"/>
      <c r="AM165" s="58"/>
      <c r="AN165" s="58"/>
      <c r="AO165" s="59"/>
      <c r="AP165" s="36"/>
      <c r="AQ165" s="37"/>
      <c r="AR165" s="38"/>
      <c r="AS165" s="58"/>
      <c r="AT165" s="58"/>
      <c r="AU165" s="59"/>
      <c r="AV165" s="36"/>
      <c r="AW165" s="37"/>
      <c r="AX165" s="38"/>
      <c r="AY165" s="58"/>
      <c r="AZ165" s="58"/>
      <c r="BA165" s="59"/>
      <c r="BB165" s="36"/>
      <c r="BC165" s="37"/>
      <c r="BD165" s="37"/>
      <c r="BE165" s="58"/>
      <c r="BF165" s="58"/>
      <c r="BG165" s="59"/>
      <c r="BH165" s="36"/>
      <c r="BI165" s="37"/>
      <c r="BJ165" s="38"/>
      <c r="BK165" s="37"/>
      <c r="BL165" s="44"/>
      <c r="BM165" s="37"/>
      <c r="BN165" s="46"/>
      <c r="BO165" s="46"/>
      <c r="BP165" s="47"/>
      <c r="BQ165" s="48"/>
      <c r="BR165" s="48"/>
      <c r="BS165" s="47"/>
      <c r="BT165" s="47"/>
      <c r="BV165" s="49"/>
      <c r="BW165" s="50"/>
      <c r="BX165" s="50"/>
      <c r="BY165" s="50"/>
      <c r="CC165" s="49"/>
      <c r="CD165" s="50"/>
      <c r="CE165" s="50"/>
    </row>
    <row r="166" spans="1:85" ht="12.75" customHeight="1">
      <c r="A166" s="265"/>
      <c r="B166" s="436"/>
      <c r="C166" s="238"/>
      <c r="D166" s="238"/>
      <c r="E166" s="238"/>
      <c r="F166" s="238"/>
      <c r="G166" s="239"/>
      <c r="H166" s="7" t="s">
        <v>20</v>
      </c>
      <c r="I166" s="7"/>
      <c r="J166" s="302"/>
      <c r="K166" s="303"/>
      <c r="L166" s="277" t="str">
        <f>IF($J166&lt;&gt;"",IF($AI166="0-",AS166,IF($AI166="+0",AY166,IF($AI166="+-",BE166,AM166))),"")</f>
        <v/>
      </c>
      <c r="M166" s="250" t="str">
        <f>IF($J166&lt;&gt;"",IF($AI166="0-",AT166,IF($AI166="+0",AZ166,IF($AI166="+-",BF166,AN166))),"")</f>
        <v/>
      </c>
      <c r="N166" s="259" t="str">
        <f>IF($J166&lt;&gt;"",IF($AI166="0-",AU166,IF($AI166="+0",BA166,IF($AI166="+-",BG166,AO166))),"")</f>
        <v/>
      </c>
      <c r="O166" s="286" t="str">
        <f>IF($R167="","",ROUNDDOWN($AG166/12,0))</f>
        <v/>
      </c>
      <c r="P166" s="250" t="str">
        <f>IF($R167="","",ROUNDDOWN(MOD($AG166,12),0))</f>
        <v/>
      </c>
      <c r="Q166" s="297" t="str">
        <f>IF($R167="","", IF( (MOD($AG166,12)-$P166)&gt;=0.5,"半",0))</f>
        <v/>
      </c>
      <c r="R166" s="101" t="s">
        <v>74</v>
      </c>
      <c r="S166" s="263" t="str">
        <f>IF($R167="","",ROUNDDOWN($AG166*($R166/$R167)/12,0))</f>
        <v/>
      </c>
      <c r="T166" s="250" t="str">
        <f>IF($R167="","",ROUNDDOWN(MOD($AG166*($R166/$R167),12),0))</f>
        <v/>
      </c>
      <c r="U166" s="252" t="str">
        <f>IF(R167="","",IF( (MOD($AG166*($R166/$R167),12)-$T166)&gt;=0.5,"半",0) )</f>
        <v/>
      </c>
      <c r="V166"/>
      <c r="W166" s="124"/>
      <c r="X166" s="124"/>
      <c r="Y166" s="124"/>
      <c r="Z166" s="4"/>
      <c r="AA166" s="4"/>
      <c r="AB166" s="124"/>
      <c r="AC166" s="125"/>
      <c r="AE166" s="292"/>
      <c r="AF166" s="425"/>
      <c r="AG166" s="296">
        <f>IF(OR($AE166&lt;&gt;$AE168,$AE168=""), SUMIF($AE$13:$AE$188,$AE166,$AH$13:$AH$188),"" )</f>
        <v>0</v>
      </c>
      <c r="AH166" s="282" t="e">
        <f>IF(AF166=2,0,L166*12+M166+COUNTIF(N166:N166,"半")*0.5)</f>
        <v>#VALUE!</v>
      </c>
      <c r="AI166" s="489"/>
      <c r="AJ166" s="289" t="str">
        <f>IF(AI166&lt;&gt;"",VLOOKUP(AI166,$AK$13:$AL$16,2),"")</f>
        <v/>
      </c>
      <c r="AK166"/>
      <c r="AL166"/>
      <c r="AM166" s="39">
        <f>IF(AQ166&gt;=12,DATEDIF(BN166,BQ166,"y")+1,DATEDIF(BN166,BQ166,"y"))</f>
        <v>0</v>
      </c>
      <c r="AN166" s="39">
        <f>IF(AQ166&gt;=12,AQ166-12,AQ166)</f>
        <v>0</v>
      </c>
      <c r="AO166" s="40" t="str">
        <f>IF(AR166&lt;=15,"半",0)</f>
        <v>半</v>
      </c>
      <c r="AP166" s="36">
        <f>DATEDIF(BN166,BQ166,"y")</f>
        <v>0</v>
      </c>
      <c r="AQ166" s="37">
        <f>IF(AR166&gt;=16,DATEDIF(BN166,BQ166,"ym")+1,DATEDIF(BN166,BQ166,"ym"))</f>
        <v>0</v>
      </c>
      <c r="AR166" s="38">
        <f>DATEDIF(BN166,BQ166,"md")</f>
        <v>14</v>
      </c>
      <c r="AS166" s="39" t="e">
        <f>IF(AW166&gt;=12,DATEDIF(BN166,BR166,"y")+1,DATEDIF(BN166,BR166,"y"))</f>
        <v>#NUM!</v>
      </c>
      <c r="AT166" s="39" t="e">
        <f>IF(AW166&gt;=12,AW166-12,AW166)</f>
        <v>#NUM!</v>
      </c>
      <c r="AU166" s="40" t="e">
        <f>IF(AX166&lt;=15,"半",0)</f>
        <v>#NUM!</v>
      </c>
      <c r="AV166" s="36" t="e">
        <f>DATEDIF(BN166,BR166,"y")</f>
        <v>#NUM!</v>
      </c>
      <c r="AW166" s="37" t="e">
        <f>IF(AX166&gt;=16,DATEDIF(BN166,BR166,"ym")+1,DATEDIF(BN166,BR166,"ym"))</f>
        <v>#NUM!</v>
      </c>
      <c r="AX166" s="38" t="e">
        <f>DATEDIF(BN166,BR166,"md")</f>
        <v>#NUM!</v>
      </c>
      <c r="AY166" s="39" t="e">
        <f>IF(BC166&gt;=12,DATEDIF(BO166,BQ166,"y")+1,DATEDIF(BO166,BQ166,"y"))</f>
        <v>#NUM!</v>
      </c>
      <c r="AZ166" s="39" t="e">
        <f>IF(BC166&gt;=12,BC166-12,BC166)</f>
        <v>#NUM!</v>
      </c>
      <c r="BA166" s="40" t="e">
        <f>IF(BD166&lt;=15,"半",0)</f>
        <v>#NUM!</v>
      </c>
      <c r="BB166" s="36" t="e">
        <f>DATEDIF(BO166,BQ166,"y")</f>
        <v>#NUM!</v>
      </c>
      <c r="BC166" s="37" t="e">
        <f>IF(BD166&gt;=16,DATEDIF(BO166,BQ166,"ym")+1,DATEDIF(BO166,BQ166,"ym"))</f>
        <v>#NUM!</v>
      </c>
      <c r="BD166" s="37" t="e">
        <f>DATEDIF(BO166,BQ166,"md")</f>
        <v>#NUM!</v>
      </c>
      <c r="BE166" s="39" t="e">
        <f>IF(BI166&gt;=12,DATEDIF(BO166,BR166,"y")+1,DATEDIF(BO166,BR166,"y"))</f>
        <v>#NUM!</v>
      </c>
      <c r="BF166" s="39" t="e">
        <f>IF(BI166&gt;=12,BI166-12,BI166)</f>
        <v>#NUM!</v>
      </c>
      <c r="BG166" s="40" t="e">
        <f>IF(BJ166&lt;=15,"半",0)</f>
        <v>#NUM!</v>
      </c>
      <c r="BH166" s="36" t="e">
        <f>DATEDIF(BO166,BR166,"y")</f>
        <v>#NUM!</v>
      </c>
      <c r="BI166" s="37" t="e">
        <f>IF(BJ166&gt;=16,DATEDIF(BO166,BR166,"ym")+1,DATEDIF(BO166,BR166,"ym"))</f>
        <v>#NUM!</v>
      </c>
      <c r="BJ166" s="38" t="e">
        <f>DATEDIF(BO166,BR166,"md")</f>
        <v>#NUM!</v>
      </c>
      <c r="BK166" s="37"/>
      <c r="BL166" s="44">
        <f>IF(J167="現在",$AJ$6,J167)</f>
        <v>0</v>
      </c>
      <c r="BM166" s="37">
        <v>11</v>
      </c>
      <c r="BN166" s="46">
        <f>IF(DAY(J166)&lt;=15,J166-DAY(J166)+1,J166-DAY(J166)+16)</f>
        <v>1</v>
      </c>
      <c r="BO166" s="46">
        <f>IF(DAY(BN166)=1,BN166+15,BX166)</f>
        <v>16</v>
      </c>
      <c r="BP166" s="47"/>
      <c r="BQ166" s="115">
        <f>IF(CG166&gt;=16,CE166,IF(J167="現在",$AJ$6-CG166+15,J167-CG166+15))</f>
        <v>15</v>
      </c>
      <c r="BR166" s="48">
        <f>IF(DAY(BQ166)=15,BQ166-DAY(BQ166),BQ166-DAY(BQ166)+15)</f>
        <v>0</v>
      </c>
      <c r="BS166" s="47"/>
      <c r="BT166" s="47"/>
      <c r="BU166" s="45">
        <f>YEAR(J166)</f>
        <v>1900</v>
      </c>
      <c r="BV166" s="49">
        <f>MONTH(J166)+1</f>
        <v>2</v>
      </c>
      <c r="BW166" s="50" t="str">
        <f>CONCATENATE(BU166,"/",BV166,"/",1)</f>
        <v>1900/2/1</v>
      </c>
      <c r="BX166" s="50">
        <f t="shared" si="4"/>
        <v>32</v>
      </c>
      <c r="BY166" s="50">
        <f>BW166-1</f>
        <v>31</v>
      </c>
      <c r="BZ166" s="45">
        <f t="shared" si="5"/>
        <v>31</v>
      </c>
      <c r="CA166" s="45">
        <f>DAY(J166)</f>
        <v>0</v>
      </c>
      <c r="CB166" s="45">
        <f>YEAR(BL166)</f>
        <v>1900</v>
      </c>
      <c r="CC166" s="49">
        <f>IF(MONTH(BL166)=12,MONTH(BL166)-12+1,MONTH(BL166)+1)</f>
        <v>2</v>
      </c>
      <c r="CD166" s="50" t="str">
        <f>IF(CC166=1,CONCATENATE(CB166+1,"/",CC166,"/",1),CONCATENATE(CB166,"/",CC166,"/",1))</f>
        <v>1900/2/1</v>
      </c>
      <c r="CE166" s="50">
        <f t="shared" si="6"/>
        <v>31</v>
      </c>
      <c r="CF166" s="45">
        <f t="shared" si="7"/>
        <v>31</v>
      </c>
      <c r="CG166" s="45">
        <f>DAY(BL166)</f>
        <v>0</v>
      </c>
    </row>
    <row r="167" spans="1:85" ht="12.75" customHeight="1">
      <c r="A167" s="305"/>
      <c r="B167" s="437"/>
      <c r="C167" s="240"/>
      <c r="D167" s="240"/>
      <c r="E167" s="240"/>
      <c r="F167" s="240"/>
      <c r="G167" s="241"/>
      <c r="H167" s="2" t="s">
        <v>21</v>
      </c>
      <c r="I167" s="2"/>
      <c r="J167" s="290"/>
      <c r="K167" s="291"/>
      <c r="L167" s="304"/>
      <c r="M167" s="251"/>
      <c r="N167" s="285"/>
      <c r="O167" s="287"/>
      <c r="P167" s="251"/>
      <c r="Q167" s="298"/>
      <c r="R167" s="102"/>
      <c r="S167" s="264"/>
      <c r="T167" s="251"/>
      <c r="U167" s="253"/>
      <c r="V167"/>
      <c r="W167" s="124"/>
      <c r="X167" s="124"/>
      <c r="Y167" s="124"/>
      <c r="Z167" s="4"/>
      <c r="AA167" s="4"/>
      <c r="AB167" s="124"/>
      <c r="AC167" s="125"/>
      <c r="AE167" s="292"/>
      <c r="AF167" s="425"/>
      <c r="AG167" s="296"/>
      <c r="AH167" s="282"/>
      <c r="AI167" s="490"/>
      <c r="AJ167" s="191"/>
      <c r="AK167"/>
      <c r="AL167"/>
      <c r="AM167" s="58"/>
      <c r="AN167" s="58"/>
      <c r="AO167" s="59"/>
      <c r="AP167" s="36"/>
      <c r="AQ167" s="37"/>
      <c r="AR167" s="38"/>
      <c r="AS167" s="58"/>
      <c r="AT167" s="58"/>
      <c r="AU167" s="59"/>
      <c r="AV167" s="36"/>
      <c r="AW167" s="37"/>
      <c r="AX167" s="38"/>
      <c r="AY167" s="58"/>
      <c r="AZ167" s="58"/>
      <c r="BA167" s="59"/>
      <c r="BB167" s="36"/>
      <c r="BC167" s="37"/>
      <c r="BD167" s="37"/>
      <c r="BE167" s="58"/>
      <c r="BF167" s="58"/>
      <c r="BG167" s="59"/>
      <c r="BH167" s="36"/>
      <c r="BI167" s="37"/>
      <c r="BJ167" s="38"/>
      <c r="BK167" s="37"/>
      <c r="BL167" s="44"/>
      <c r="BM167" s="37"/>
      <c r="BN167" s="46"/>
      <c r="BO167" s="46"/>
      <c r="BP167" s="47"/>
      <c r="BQ167" s="48"/>
      <c r="BR167" s="48"/>
      <c r="BS167" s="47"/>
      <c r="BT167" s="47"/>
      <c r="BV167" s="49"/>
      <c r="BW167" s="50"/>
      <c r="BX167" s="50"/>
      <c r="BY167" s="50"/>
      <c r="CC167" s="49"/>
      <c r="CD167" s="50"/>
      <c r="CE167" s="50"/>
    </row>
    <row r="168" spans="1:85" ht="12.75" customHeight="1">
      <c r="A168" s="265"/>
      <c r="B168" s="436"/>
      <c r="C168" s="238"/>
      <c r="D168" s="238"/>
      <c r="E168" s="238"/>
      <c r="F168" s="238"/>
      <c r="G168" s="239"/>
      <c r="H168" s="7" t="s">
        <v>20</v>
      </c>
      <c r="I168" s="7"/>
      <c r="J168" s="302"/>
      <c r="K168" s="303"/>
      <c r="L168" s="277" t="str">
        <f>IF($J168&lt;&gt;"",IF($AI168="0-",AS168,IF($AI168="+0",AY168,IF($AI168="+-",BE168,AM168))),"")</f>
        <v/>
      </c>
      <c r="M168" s="250" t="str">
        <f>IF($J168&lt;&gt;"",IF($AI168="0-",AT168,IF($AI168="+0",AZ168,IF($AI168="+-",BF168,AN168))),"")</f>
        <v/>
      </c>
      <c r="N168" s="259" t="str">
        <f>IF($J168&lt;&gt;"",IF($AI168="0-",AU168,IF($AI168="+0",BA168,IF($AI168="+-",BG168,AO168))),"")</f>
        <v/>
      </c>
      <c r="O168" s="286" t="str">
        <f>IF($R169="","",ROUNDDOWN($AG168/12,0))</f>
        <v/>
      </c>
      <c r="P168" s="250" t="str">
        <f>IF($R169="","",ROUNDDOWN(MOD($AG168,12),0))</f>
        <v/>
      </c>
      <c r="Q168" s="297" t="str">
        <f>IF($R169="","", IF( (MOD($AG168,12)-$P168)&gt;=0.5,"半",0))</f>
        <v/>
      </c>
      <c r="R168" s="101" t="s">
        <v>74</v>
      </c>
      <c r="S168" s="263" t="str">
        <f>IF($R169="","",ROUNDDOWN($AG168*($R168/$R169)/12,0))</f>
        <v/>
      </c>
      <c r="T168" s="250" t="str">
        <f>IF($R169="","",ROUNDDOWN(MOD($AG168*($R168/$R169),12),0))</f>
        <v/>
      </c>
      <c r="U168" s="252" t="str">
        <f>IF(R169="","",IF( (MOD($AG168*($R168/$R169),12)-$T168)&gt;=0.5,"半",0) )</f>
        <v/>
      </c>
      <c r="V168"/>
      <c r="W168" s="124"/>
      <c r="X168" s="124"/>
      <c r="Y168" s="124"/>
      <c r="Z168" s="4"/>
      <c r="AA168" s="4"/>
      <c r="AB168" s="124"/>
      <c r="AC168" s="125"/>
      <c r="AE168" s="292"/>
      <c r="AF168" s="425"/>
      <c r="AG168" s="296">
        <f>IF(OR($AE168&lt;&gt;$AE170,$AE170=""), SUMIF($AE$13:$AE$188,$AE168,$AH$13:$AH$188),"" )</f>
        <v>0</v>
      </c>
      <c r="AH168" s="282" t="e">
        <f>IF(AF168=2,0,L168*12+M168+COUNTIF(N168:N168,"半")*0.5)</f>
        <v>#VALUE!</v>
      </c>
      <c r="AI168" s="489"/>
      <c r="AJ168" s="289" t="str">
        <f>IF(AI168&lt;&gt;"",VLOOKUP(AI168,$AK$13:$AL$16,2),"")</f>
        <v/>
      </c>
      <c r="AK168"/>
      <c r="AL168"/>
      <c r="AM168" s="39">
        <f>IF(AQ168&gt;=12,DATEDIF(BN168,BQ168,"y")+1,DATEDIF(BN168,BQ168,"y"))</f>
        <v>0</v>
      </c>
      <c r="AN168" s="39">
        <f>IF(AQ168&gt;=12,AQ168-12,AQ168)</f>
        <v>0</v>
      </c>
      <c r="AO168" s="40" t="str">
        <f>IF(AR168&lt;=15,"半",0)</f>
        <v>半</v>
      </c>
      <c r="AP168" s="36">
        <f>DATEDIF(BN168,BQ168,"y")</f>
        <v>0</v>
      </c>
      <c r="AQ168" s="37">
        <f>IF(AR168&gt;=16,DATEDIF(BN168,BQ168,"ym")+1,DATEDIF(BN168,BQ168,"ym"))</f>
        <v>0</v>
      </c>
      <c r="AR168" s="38">
        <f>DATEDIF(BN168,BQ168,"md")</f>
        <v>14</v>
      </c>
      <c r="AS168" s="39" t="e">
        <f>IF(AW168&gt;=12,DATEDIF(BN168,BR168,"y")+1,DATEDIF(BN168,BR168,"y"))</f>
        <v>#NUM!</v>
      </c>
      <c r="AT168" s="39" t="e">
        <f>IF(AW168&gt;=12,AW168-12,AW168)</f>
        <v>#NUM!</v>
      </c>
      <c r="AU168" s="40" t="e">
        <f>IF(AX168&lt;=15,"半",0)</f>
        <v>#NUM!</v>
      </c>
      <c r="AV168" s="36" t="e">
        <f>DATEDIF(BN168,BR168,"y")</f>
        <v>#NUM!</v>
      </c>
      <c r="AW168" s="37" t="e">
        <f>IF(AX168&gt;=16,DATEDIF(BN168,BR168,"ym")+1,DATEDIF(BN168,BR168,"ym"))</f>
        <v>#NUM!</v>
      </c>
      <c r="AX168" s="38" t="e">
        <f>DATEDIF(BN168,BR168,"md")</f>
        <v>#NUM!</v>
      </c>
      <c r="AY168" s="39" t="e">
        <f>IF(BC168&gt;=12,DATEDIF(BO168,BQ168,"y")+1,DATEDIF(BO168,BQ168,"y"))</f>
        <v>#NUM!</v>
      </c>
      <c r="AZ168" s="39" t="e">
        <f>IF(BC168&gt;=12,BC168-12,BC168)</f>
        <v>#NUM!</v>
      </c>
      <c r="BA168" s="40" t="e">
        <f>IF(BD168&lt;=15,"半",0)</f>
        <v>#NUM!</v>
      </c>
      <c r="BB168" s="36" t="e">
        <f>DATEDIF(BO168,BQ168,"y")</f>
        <v>#NUM!</v>
      </c>
      <c r="BC168" s="37" t="e">
        <f>IF(BD168&gt;=16,DATEDIF(BO168,BQ168,"ym")+1,DATEDIF(BO168,BQ168,"ym"))</f>
        <v>#NUM!</v>
      </c>
      <c r="BD168" s="37" t="e">
        <f>DATEDIF(BO168,BQ168,"md")</f>
        <v>#NUM!</v>
      </c>
      <c r="BE168" s="39" t="e">
        <f>IF(BI168&gt;=12,DATEDIF(BO168,BR168,"y")+1,DATEDIF(BO168,BR168,"y"))</f>
        <v>#NUM!</v>
      </c>
      <c r="BF168" s="39" t="e">
        <f>IF(BI168&gt;=12,BI168-12,BI168)</f>
        <v>#NUM!</v>
      </c>
      <c r="BG168" s="40" t="e">
        <f>IF(BJ168&lt;=15,"半",0)</f>
        <v>#NUM!</v>
      </c>
      <c r="BH168" s="36" t="e">
        <f>DATEDIF(BO168,BR168,"y")</f>
        <v>#NUM!</v>
      </c>
      <c r="BI168" s="37" t="e">
        <f>IF(BJ168&gt;=16,DATEDIF(BO168,BR168,"ym")+1,DATEDIF(BO168,BR168,"ym"))</f>
        <v>#NUM!</v>
      </c>
      <c r="BJ168" s="38" t="e">
        <f>DATEDIF(BO168,BR168,"md")</f>
        <v>#NUM!</v>
      </c>
      <c r="BK168" s="37"/>
      <c r="BL168" s="44">
        <f>IF(J169="現在",$AJ$6,J169)</f>
        <v>0</v>
      </c>
      <c r="BM168" s="37">
        <v>12</v>
      </c>
      <c r="BN168" s="46">
        <f>IF(DAY(J168)&lt;=15,J168-DAY(J168)+1,J168-DAY(J168)+16)</f>
        <v>1</v>
      </c>
      <c r="BO168" s="46">
        <f>IF(DAY(BN168)=1,BN168+15,BX168)</f>
        <v>16</v>
      </c>
      <c r="BP168" s="47"/>
      <c r="BQ168" s="115">
        <f>IF(CG168&gt;=16,CE168,IF(J169="現在",$AJ$6-CG168+15,J169-CG168+15))</f>
        <v>15</v>
      </c>
      <c r="BR168" s="48">
        <f>IF(DAY(BQ168)=15,BQ168-DAY(BQ168),BQ168-DAY(BQ168)+15)</f>
        <v>0</v>
      </c>
      <c r="BS168" s="47"/>
      <c r="BT168" s="47"/>
      <c r="BU168" s="45">
        <f>YEAR(J168)</f>
        <v>1900</v>
      </c>
      <c r="BV168" s="49">
        <f>MONTH(J168)+1</f>
        <v>2</v>
      </c>
      <c r="BW168" s="50" t="str">
        <f>CONCATENATE(BU168,"/",BV168,"/",1)</f>
        <v>1900/2/1</v>
      </c>
      <c r="BX168" s="50">
        <f t="shared" si="4"/>
        <v>32</v>
      </c>
      <c r="BY168" s="50">
        <f>BW168-1</f>
        <v>31</v>
      </c>
      <c r="BZ168" s="45">
        <f t="shared" si="5"/>
        <v>31</v>
      </c>
      <c r="CA168" s="45">
        <f>DAY(J168)</f>
        <v>0</v>
      </c>
      <c r="CB168" s="45">
        <f>YEAR(BL168)</f>
        <v>1900</v>
      </c>
      <c r="CC168" s="49">
        <f>IF(MONTH(BL168)=12,MONTH(BL168)-12+1,MONTH(BL168)+1)</f>
        <v>2</v>
      </c>
      <c r="CD168" s="50" t="str">
        <f>IF(CC168=1,CONCATENATE(CB168+1,"/",CC168,"/",1),CONCATENATE(CB168,"/",CC168,"/",1))</f>
        <v>1900/2/1</v>
      </c>
      <c r="CE168" s="50">
        <f t="shared" si="6"/>
        <v>31</v>
      </c>
      <c r="CF168" s="45">
        <f t="shared" si="7"/>
        <v>31</v>
      </c>
      <c r="CG168" s="45">
        <f>DAY(BL168)</f>
        <v>0</v>
      </c>
    </row>
    <row r="169" spans="1:85" ht="12.75" customHeight="1">
      <c r="A169" s="305"/>
      <c r="B169" s="437"/>
      <c r="C169" s="240"/>
      <c r="D169" s="240"/>
      <c r="E169" s="240"/>
      <c r="F169" s="240"/>
      <c r="G169" s="241"/>
      <c r="H169" s="2" t="s">
        <v>21</v>
      </c>
      <c r="I169" s="2"/>
      <c r="J169" s="290"/>
      <c r="K169" s="291"/>
      <c r="L169" s="304"/>
      <c r="M169" s="251"/>
      <c r="N169" s="285"/>
      <c r="O169" s="287"/>
      <c r="P169" s="251"/>
      <c r="Q169" s="298"/>
      <c r="R169" s="102"/>
      <c r="S169" s="264"/>
      <c r="T169" s="251"/>
      <c r="U169" s="253"/>
      <c r="V169"/>
      <c r="W169" s="124"/>
      <c r="X169" s="124"/>
      <c r="Y169" s="124"/>
      <c r="Z169" s="4"/>
      <c r="AA169" s="4"/>
      <c r="AB169" s="124"/>
      <c r="AC169" s="125"/>
      <c r="AE169" s="292"/>
      <c r="AF169" s="425"/>
      <c r="AG169" s="296"/>
      <c r="AH169" s="282"/>
      <c r="AI169" s="490"/>
      <c r="AJ169" s="191"/>
      <c r="AK169"/>
      <c r="AL169"/>
      <c r="AM169" s="58"/>
      <c r="AN169" s="58"/>
      <c r="AO169" s="59"/>
      <c r="AP169" s="36"/>
      <c r="AQ169" s="37"/>
      <c r="AR169" s="38"/>
      <c r="AS169" s="58"/>
      <c r="AT169" s="58"/>
      <c r="AU169" s="59"/>
      <c r="AV169" s="36"/>
      <c r="AW169" s="37"/>
      <c r="AX169" s="38"/>
      <c r="AY169" s="58"/>
      <c r="AZ169" s="58"/>
      <c r="BA169" s="59"/>
      <c r="BB169" s="36"/>
      <c r="BC169" s="37"/>
      <c r="BD169" s="37"/>
      <c r="BE169" s="58"/>
      <c r="BF169" s="58"/>
      <c r="BG169" s="59"/>
      <c r="BH169" s="36"/>
      <c r="BI169" s="37"/>
      <c r="BJ169" s="38"/>
      <c r="BK169" s="37"/>
      <c r="BL169" s="44"/>
      <c r="BM169" s="37"/>
      <c r="BN169" s="46"/>
      <c r="BO169" s="46"/>
      <c r="BP169" s="47"/>
      <c r="BQ169" s="48"/>
      <c r="BR169" s="48"/>
      <c r="BS169" s="47"/>
      <c r="BT169" s="47"/>
      <c r="BV169" s="49"/>
      <c r="BW169" s="50"/>
      <c r="BX169" s="50"/>
      <c r="BY169" s="50"/>
      <c r="CC169" s="49"/>
      <c r="CD169" s="50"/>
      <c r="CE169" s="50"/>
    </row>
    <row r="170" spans="1:85" ht="12.75" customHeight="1">
      <c r="A170" s="265"/>
      <c r="B170" s="436"/>
      <c r="C170" s="238"/>
      <c r="D170" s="238"/>
      <c r="E170" s="238"/>
      <c r="F170" s="238"/>
      <c r="G170" s="239"/>
      <c r="H170" s="7" t="s">
        <v>20</v>
      </c>
      <c r="I170" s="7"/>
      <c r="J170" s="302"/>
      <c r="K170" s="303"/>
      <c r="L170" s="277" t="str">
        <f>IF($J170&lt;&gt;"",IF($AI170="0-",AS170,IF($AI170="+0",AY170,IF($AI170="+-",BE170,AM170))),"")</f>
        <v/>
      </c>
      <c r="M170" s="250" t="str">
        <f>IF($J170&lt;&gt;"",IF($AI170="0-",AT170,IF($AI170="+0",AZ170,IF($AI170="+-",BF170,AN170))),"")</f>
        <v/>
      </c>
      <c r="N170" s="259" t="str">
        <f>IF($J170&lt;&gt;"",IF($AI170="0-",AU170,IF($AI170="+0",BA170,IF($AI170="+-",BG170,AO170))),"")</f>
        <v/>
      </c>
      <c r="O170" s="286" t="str">
        <f>IF($R171="","",ROUNDDOWN($AG170/12,0))</f>
        <v/>
      </c>
      <c r="P170" s="250" t="str">
        <f>IF($R171="","",ROUNDDOWN(MOD($AG170,12),0))</f>
        <v/>
      </c>
      <c r="Q170" s="297" t="str">
        <f>IF($R171="","", IF( (MOD($AG170,12)-$P170)&gt;=0.5,"半",0))</f>
        <v/>
      </c>
      <c r="R170" s="101" t="s">
        <v>74</v>
      </c>
      <c r="S170" s="263" t="str">
        <f>IF($R171="","",ROUNDDOWN($AG170*($R170/$R171)/12,0))</f>
        <v/>
      </c>
      <c r="T170" s="250" t="str">
        <f>IF($R171="","",ROUNDDOWN(MOD($AG170*($R170/$R171),12),0))</f>
        <v/>
      </c>
      <c r="U170" s="252" t="str">
        <f>IF(R171="","",IF( (MOD($AG170*($R170/$R171),12)-$T170)&gt;=0.5,"半",0) )</f>
        <v/>
      </c>
      <c r="V170"/>
      <c r="W170" s="124"/>
      <c r="X170" s="124"/>
      <c r="Y170" s="124"/>
      <c r="Z170" s="4"/>
      <c r="AA170" s="4"/>
      <c r="AB170" s="124"/>
      <c r="AC170" s="125"/>
      <c r="AE170" s="292"/>
      <c r="AF170" s="425"/>
      <c r="AG170" s="296">
        <f>IF(OR($AE170&lt;&gt;$AE172,$AE172=""), SUMIF($AE$13:$AE$188,$AE170,$AH$13:$AH$188),"" )</f>
        <v>0</v>
      </c>
      <c r="AH170" s="282" t="e">
        <f>IF(AF170=2,0,L170*12+M170+COUNTIF(N170:N170,"半")*0.5)</f>
        <v>#VALUE!</v>
      </c>
      <c r="AI170" s="489"/>
      <c r="AJ170" s="289" t="str">
        <f>IF(AI170&lt;&gt;"",VLOOKUP(AI170,$AK$13:$AL$16,2),"")</f>
        <v/>
      </c>
      <c r="AK170"/>
      <c r="AL170"/>
      <c r="AM170" s="39">
        <f>IF(AQ170&gt;=12,DATEDIF(BN170,BQ170,"y")+1,DATEDIF(BN170,BQ170,"y"))</f>
        <v>0</v>
      </c>
      <c r="AN170" s="39">
        <f>IF(AQ170&gt;=12,AQ170-12,AQ170)</f>
        <v>0</v>
      </c>
      <c r="AO170" s="40" t="str">
        <f>IF(AR170&lt;=15,"半",0)</f>
        <v>半</v>
      </c>
      <c r="AP170" s="36">
        <f>DATEDIF(BN170,BQ170,"y")</f>
        <v>0</v>
      </c>
      <c r="AQ170" s="37">
        <f>IF(AR170&gt;=16,DATEDIF(BN170,BQ170,"ym")+1,DATEDIF(BN170,BQ170,"ym"))</f>
        <v>0</v>
      </c>
      <c r="AR170" s="38">
        <f>DATEDIF(BN170,BQ170,"md")</f>
        <v>14</v>
      </c>
      <c r="AS170" s="39" t="e">
        <f>IF(AW170&gt;=12,DATEDIF(BN170,BR170,"y")+1,DATEDIF(BN170,BR170,"y"))</f>
        <v>#NUM!</v>
      </c>
      <c r="AT170" s="39" t="e">
        <f>IF(AW170&gt;=12,AW170-12,AW170)</f>
        <v>#NUM!</v>
      </c>
      <c r="AU170" s="40" t="e">
        <f>IF(AX170&lt;=15,"半",0)</f>
        <v>#NUM!</v>
      </c>
      <c r="AV170" s="36" t="e">
        <f>DATEDIF(BN170,BR170,"y")</f>
        <v>#NUM!</v>
      </c>
      <c r="AW170" s="37" t="e">
        <f>IF(AX170&gt;=16,DATEDIF(BN170,BR170,"ym")+1,DATEDIF(BN170,BR170,"ym"))</f>
        <v>#NUM!</v>
      </c>
      <c r="AX170" s="38" t="e">
        <f>DATEDIF(BN170,BR170,"md")</f>
        <v>#NUM!</v>
      </c>
      <c r="AY170" s="39" t="e">
        <f>IF(BC170&gt;=12,DATEDIF(BO170,BQ170,"y")+1,DATEDIF(BO170,BQ170,"y"))</f>
        <v>#NUM!</v>
      </c>
      <c r="AZ170" s="39" t="e">
        <f>IF(BC170&gt;=12,BC170-12,BC170)</f>
        <v>#NUM!</v>
      </c>
      <c r="BA170" s="40" t="e">
        <f>IF(BD170&lt;=15,"半",0)</f>
        <v>#NUM!</v>
      </c>
      <c r="BB170" s="36" t="e">
        <f>DATEDIF(BO170,BQ170,"y")</f>
        <v>#NUM!</v>
      </c>
      <c r="BC170" s="37" t="e">
        <f>IF(BD170&gt;=16,DATEDIF(BO170,BQ170,"ym")+1,DATEDIF(BO170,BQ170,"ym"))</f>
        <v>#NUM!</v>
      </c>
      <c r="BD170" s="37" t="e">
        <f>DATEDIF(BO170,BQ170,"md")</f>
        <v>#NUM!</v>
      </c>
      <c r="BE170" s="39" t="e">
        <f>IF(BI170&gt;=12,DATEDIF(BO170,BR170,"y")+1,DATEDIF(BO170,BR170,"y"))</f>
        <v>#NUM!</v>
      </c>
      <c r="BF170" s="39" t="e">
        <f>IF(BI170&gt;=12,BI170-12,BI170)</f>
        <v>#NUM!</v>
      </c>
      <c r="BG170" s="40" t="e">
        <f>IF(BJ170&lt;=15,"半",0)</f>
        <v>#NUM!</v>
      </c>
      <c r="BH170" s="36" t="e">
        <f>DATEDIF(BO170,BR170,"y")</f>
        <v>#NUM!</v>
      </c>
      <c r="BI170" s="37" t="e">
        <f>IF(BJ170&gt;=16,DATEDIF(BO170,BR170,"ym")+1,DATEDIF(BO170,BR170,"ym"))</f>
        <v>#NUM!</v>
      </c>
      <c r="BJ170" s="38" t="e">
        <f>DATEDIF(BO170,BR170,"md")</f>
        <v>#NUM!</v>
      </c>
      <c r="BK170" s="37"/>
      <c r="BL170" s="44">
        <f>IF(J171="現在",$AJ$6,J171)</f>
        <v>0</v>
      </c>
      <c r="BM170" s="37">
        <v>13</v>
      </c>
      <c r="BN170" s="46">
        <f>IF(DAY(J170)&lt;=15,J170-DAY(J170)+1,J170-DAY(J170)+16)</f>
        <v>1</v>
      </c>
      <c r="BO170" s="46">
        <f>IF(DAY(BN170)=1,BN170+15,BX170)</f>
        <v>16</v>
      </c>
      <c r="BP170" s="47"/>
      <c r="BQ170" s="115">
        <f>IF(CG170&gt;=16,CE170,IF(J171="現在",$AJ$6-CG170+15,J171-CG170+15))</f>
        <v>15</v>
      </c>
      <c r="BR170" s="48">
        <f>IF(DAY(BQ170)=15,BQ170-DAY(BQ170),BQ170-DAY(BQ170)+15)</f>
        <v>0</v>
      </c>
      <c r="BS170" s="47"/>
      <c r="BT170" s="47"/>
      <c r="BU170" s="45">
        <f>YEAR(J170)</f>
        <v>1900</v>
      </c>
      <c r="BV170" s="49">
        <f>MONTH(J170)+1</f>
        <v>2</v>
      </c>
      <c r="BW170" s="50" t="str">
        <f>CONCATENATE(BU170,"/",BV170,"/",1)</f>
        <v>1900/2/1</v>
      </c>
      <c r="BX170" s="50">
        <f t="shared" si="4"/>
        <v>32</v>
      </c>
      <c r="BY170" s="50">
        <f>BW170-1</f>
        <v>31</v>
      </c>
      <c r="BZ170" s="45">
        <f t="shared" si="5"/>
        <v>31</v>
      </c>
      <c r="CA170" s="45">
        <f>DAY(J170)</f>
        <v>0</v>
      </c>
      <c r="CB170" s="45">
        <f>YEAR(BL170)</f>
        <v>1900</v>
      </c>
      <c r="CC170" s="49">
        <f>IF(MONTH(BL170)=12,MONTH(BL170)-12+1,MONTH(BL170)+1)</f>
        <v>2</v>
      </c>
      <c r="CD170" s="50" t="str">
        <f>IF(CC170=1,CONCATENATE(CB170+1,"/",CC170,"/",1),CONCATENATE(CB170,"/",CC170,"/",1))</f>
        <v>1900/2/1</v>
      </c>
      <c r="CE170" s="50">
        <f t="shared" si="6"/>
        <v>31</v>
      </c>
      <c r="CF170" s="45">
        <f t="shared" si="7"/>
        <v>31</v>
      </c>
      <c r="CG170" s="45">
        <f>DAY(BL170)</f>
        <v>0</v>
      </c>
    </row>
    <row r="171" spans="1:85" ht="12.75" customHeight="1">
      <c r="A171" s="305"/>
      <c r="B171" s="437"/>
      <c r="C171" s="240"/>
      <c r="D171" s="240"/>
      <c r="E171" s="240"/>
      <c r="F171" s="240"/>
      <c r="G171" s="241"/>
      <c r="H171" s="2" t="s">
        <v>21</v>
      </c>
      <c r="I171" s="2"/>
      <c r="J171" s="290"/>
      <c r="K171" s="291"/>
      <c r="L171" s="304"/>
      <c r="M171" s="251"/>
      <c r="N171" s="285"/>
      <c r="O171" s="287"/>
      <c r="P171" s="251"/>
      <c r="Q171" s="298"/>
      <c r="R171" s="102"/>
      <c r="S171" s="264"/>
      <c r="T171" s="251"/>
      <c r="U171" s="253"/>
      <c r="V171"/>
      <c r="W171" s="127"/>
      <c r="X171" s="127"/>
      <c r="Y171" s="127"/>
      <c r="Z171" s="126"/>
      <c r="AA171" s="126"/>
      <c r="AB171" s="127"/>
      <c r="AC171" s="128"/>
      <c r="AE171" s="292"/>
      <c r="AF171" s="425"/>
      <c r="AG171" s="296"/>
      <c r="AH171" s="282"/>
      <c r="AI171" s="490"/>
      <c r="AJ171" s="191"/>
      <c r="AK171"/>
      <c r="AL171"/>
      <c r="AM171" s="58"/>
      <c r="AN171" s="58"/>
      <c r="AO171" s="59"/>
      <c r="AP171" s="36"/>
      <c r="AQ171" s="37"/>
      <c r="AR171" s="38"/>
      <c r="AS171" s="58"/>
      <c r="AT171" s="58"/>
      <c r="AU171" s="59"/>
      <c r="AV171" s="36"/>
      <c r="AW171" s="37"/>
      <c r="AX171" s="38"/>
      <c r="AY171" s="58"/>
      <c r="AZ171" s="58"/>
      <c r="BA171" s="59"/>
      <c r="BB171" s="36"/>
      <c r="BC171" s="37"/>
      <c r="BD171" s="37"/>
      <c r="BE171" s="58"/>
      <c r="BF171" s="58"/>
      <c r="BG171" s="59"/>
      <c r="BH171" s="36"/>
      <c r="BI171" s="37"/>
      <c r="BJ171" s="38"/>
      <c r="BK171" s="37"/>
      <c r="BL171" s="44"/>
      <c r="BM171" s="37"/>
      <c r="BN171" s="46"/>
      <c r="BO171" s="46"/>
      <c r="BP171" s="47"/>
      <c r="BQ171" s="48"/>
      <c r="BR171" s="48"/>
      <c r="BS171" s="47"/>
      <c r="BT171" s="47"/>
      <c r="BV171" s="49"/>
      <c r="BW171" s="50"/>
      <c r="BX171" s="50"/>
      <c r="BY171" s="50"/>
      <c r="CC171" s="49"/>
      <c r="CD171" s="50"/>
      <c r="CE171" s="50"/>
    </row>
    <row r="172" spans="1:85" ht="12.75" customHeight="1">
      <c r="A172" s="265"/>
      <c r="B172" s="436"/>
      <c r="C172" s="238"/>
      <c r="D172" s="238"/>
      <c r="E172" s="238"/>
      <c r="F172" s="238"/>
      <c r="G172" s="239"/>
      <c r="H172" s="7" t="s">
        <v>20</v>
      </c>
      <c r="I172" s="7"/>
      <c r="J172" s="302"/>
      <c r="K172" s="303"/>
      <c r="L172" s="277" t="str">
        <f>IF($J172&lt;&gt;"",IF($AI172="0-",AS172,IF($AI172="+0",AY172,IF($AI172="+-",BE172,AM172))),"")</f>
        <v/>
      </c>
      <c r="M172" s="250" t="str">
        <f>IF($J172&lt;&gt;"",IF($AI172="0-",AT172,IF($AI172="+0",AZ172,IF($AI172="+-",BF172,AN172))),"")</f>
        <v/>
      </c>
      <c r="N172" s="259" t="str">
        <f>IF($J172&lt;&gt;"",IF($AI172="0-",AU172,IF($AI172="+0",BA172,IF($AI172="+-",BG172,AO172))),"")</f>
        <v/>
      </c>
      <c r="O172" s="286" t="str">
        <f>IF($R173="","",ROUNDDOWN($AG172/12,0))</f>
        <v/>
      </c>
      <c r="P172" s="250" t="str">
        <f>IF($R173="","",ROUNDDOWN(MOD($AG172,12),0))</f>
        <v/>
      </c>
      <c r="Q172" s="297" t="str">
        <f>IF($R173="","", IF( (MOD($AG172,12)-$P172)&gt;=0.5,"半",0))</f>
        <v/>
      </c>
      <c r="R172" s="101" t="s">
        <v>74</v>
      </c>
      <c r="S172" s="263" t="str">
        <f>IF($R173="","",ROUNDDOWN($AG172*($R172/$R173)/12,0))</f>
        <v/>
      </c>
      <c r="T172" s="250" t="str">
        <f>IF($R173="","",ROUNDDOWN(MOD($AG172*($R172/$R173),12),0))</f>
        <v/>
      </c>
      <c r="U172" s="252" t="str">
        <f>IF(R173="","",IF( (MOD($AG172*($R172/$R173),12)-$T172)&gt;=0.5,"半",0) )</f>
        <v/>
      </c>
      <c r="V172"/>
      <c r="W172" s="127"/>
      <c r="X172" s="127"/>
      <c r="Y172" s="127"/>
      <c r="Z172" s="126"/>
      <c r="AA172" s="126"/>
      <c r="AB172" s="127"/>
      <c r="AC172" s="128"/>
      <c r="AE172" s="292"/>
      <c r="AF172" s="425"/>
      <c r="AG172" s="296">
        <f>IF(OR($AE172&lt;&gt;$AE174,$AE174=""), SUMIF($AE$13:$AE$188,$AE172,$AH$13:$AH$188),"" )</f>
        <v>0</v>
      </c>
      <c r="AH172" s="282" t="e">
        <f>IF(AF172=2,0,L172*12+M172+COUNTIF(N172:N172,"半")*0.5)</f>
        <v>#VALUE!</v>
      </c>
      <c r="AI172" s="489"/>
      <c r="AJ172" s="289" t="str">
        <f>IF(AI172&lt;&gt;"",VLOOKUP(AI172,$AK$13:$AL$16,2),"")</f>
        <v/>
      </c>
      <c r="AK172"/>
      <c r="AL172"/>
      <c r="AM172" s="39">
        <f>IF(AQ172&gt;=12,DATEDIF(BN172,BQ172,"y")+1,DATEDIF(BN172,BQ172,"y"))</f>
        <v>0</v>
      </c>
      <c r="AN172" s="39">
        <f>IF(AQ172&gt;=12,AQ172-12,AQ172)</f>
        <v>0</v>
      </c>
      <c r="AO172" s="40" t="str">
        <f>IF(AR172&lt;=15,"半",0)</f>
        <v>半</v>
      </c>
      <c r="AP172" s="36">
        <f>DATEDIF(BN172,BQ172,"y")</f>
        <v>0</v>
      </c>
      <c r="AQ172" s="37">
        <f>IF(AR172&gt;=16,DATEDIF(BN172,BQ172,"ym")+1,DATEDIF(BN172,BQ172,"ym"))</f>
        <v>0</v>
      </c>
      <c r="AR172" s="38">
        <f>DATEDIF(BN172,BQ172,"md")</f>
        <v>14</v>
      </c>
      <c r="AS172" s="39" t="e">
        <f>IF(AW172&gt;=12,DATEDIF(BN172,BR172,"y")+1,DATEDIF(BN172,BR172,"y"))</f>
        <v>#NUM!</v>
      </c>
      <c r="AT172" s="39" t="e">
        <f>IF(AW172&gt;=12,AW172-12,AW172)</f>
        <v>#NUM!</v>
      </c>
      <c r="AU172" s="40" t="e">
        <f>IF(AX172&lt;=15,"半",0)</f>
        <v>#NUM!</v>
      </c>
      <c r="AV172" s="36" t="e">
        <f>DATEDIF(BN172,BR172,"y")</f>
        <v>#NUM!</v>
      </c>
      <c r="AW172" s="37" t="e">
        <f>IF(AX172&gt;=16,DATEDIF(BN172,BR172,"ym")+1,DATEDIF(BN172,BR172,"ym"))</f>
        <v>#NUM!</v>
      </c>
      <c r="AX172" s="38" t="e">
        <f>DATEDIF(BN172,BR172,"md")</f>
        <v>#NUM!</v>
      </c>
      <c r="AY172" s="39" t="e">
        <f>IF(BC172&gt;=12,DATEDIF(BO172,BQ172,"y")+1,DATEDIF(BO172,BQ172,"y"))</f>
        <v>#NUM!</v>
      </c>
      <c r="AZ172" s="39" t="e">
        <f>IF(BC172&gt;=12,BC172-12,BC172)</f>
        <v>#NUM!</v>
      </c>
      <c r="BA172" s="40" t="e">
        <f>IF(BD172&lt;=15,"半",0)</f>
        <v>#NUM!</v>
      </c>
      <c r="BB172" s="36" t="e">
        <f>DATEDIF(BO172,BQ172,"y")</f>
        <v>#NUM!</v>
      </c>
      <c r="BC172" s="37" t="e">
        <f>IF(BD172&gt;=16,DATEDIF(BO172,BQ172,"ym")+1,DATEDIF(BO172,BQ172,"ym"))</f>
        <v>#NUM!</v>
      </c>
      <c r="BD172" s="37" t="e">
        <f>DATEDIF(BO172,BQ172,"md")</f>
        <v>#NUM!</v>
      </c>
      <c r="BE172" s="39" t="e">
        <f>IF(BI172&gt;=12,DATEDIF(BO172,BR172,"y")+1,DATEDIF(BO172,BR172,"y"))</f>
        <v>#NUM!</v>
      </c>
      <c r="BF172" s="39" t="e">
        <f>IF(BI172&gt;=12,BI172-12,BI172)</f>
        <v>#NUM!</v>
      </c>
      <c r="BG172" s="40" t="e">
        <f>IF(BJ172&lt;=15,"半",0)</f>
        <v>#NUM!</v>
      </c>
      <c r="BH172" s="36" t="e">
        <f>DATEDIF(BO172,BR172,"y")</f>
        <v>#NUM!</v>
      </c>
      <c r="BI172" s="37" t="e">
        <f>IF(BJ172&gt;=16,DATEDIF(BO172,BR172,"ym")+1,DATEDIF(BO172,BR172,"ym"))</f>
        <v>#NUM!</v>
      </c>
      <c r="BJ172" s="38" t="e">
        <f>DATEDIF(BO172,BR172,"md")</f>
        <v>#NUM!</v>
      </c>
      <c r="BK172" s="37"/>
      <c r="BL172" s="44">
        <f>IF(J173="現在",$AJ$6,J173)</f>
        <v>0</v>
      </c>
      <c r="BM172" s="37">
        <v>14</v>
      </c>
      <c r="BN172" s="46">
        <f>IF(DAY(J172)&lt;=15,J172-DAY(J172)+1,J172-DAY(J172)+16)</f>
        <v>1</v>
      </c>
      <c r="BO172" s="46">
        <f>IF(DAY(BN172)=1,BN172+15,BX172)</f>
        <v>16</v>
      </c>
      <c r="BP172" s="47"/>
      <c r="BQ172" s="115">
        <f>IF(CG172&gt;=16,CE172,IF(J173="現在",$AJ$6-CG172+15,J173-CG172+15))</f>
        <v>15</v>
      </c>
      <c r="BR172" s="48">
        <f>IF(DAY(BQ172)=15,BQ172-DAY(BQ172),BQ172-DAY(BQ172)+15)</f>
        <v>0</v>
      </c>
      <c r="BS172" s="47"/>
      <c r="BT172" s="47"/>
      <c r="BU172" s="45">
        <f>YEAR(J172)</f>
        <v>1900</v>
      </c>
      <c r="BV172" s="49">
        <f>MONTH(J172)+1</f>
        <v>2</v>
      </c>
      <c r="BW172" s="50" t="str">
        <f>CONCATENATE(BU172,"/",BV172,"/",1)</f>
        <v>1900/2/1</v>
      </c>
      <c r="BX172" s="50">
        <f t="shared" si="4"/>
        <v>32</v>
      </c>
      <c r="BY172" s="50">
        <f>BW172-1</f>
        <v>31</v>
      </c>
      <c r="BZ172" s="45">
        <f t="shared" si="5"/>
        <v>31</v>
      </c>
      <c r="CA172" s="45">
        <f>DAY(J172)</f>
        <v>0</v>
      </c>
      <c r="CB172" s="45">
        <f>YEAR(BL172)</f>
        <v>1900</v>
      </c>
      <c r="CC172" s="49">
        <f>IF(MONTH(BL172)=12,MONTH(BL172)-12+1,MONTH(BL172)+1)</f>
        <v>2</v>
      </c>
      <c r="CD172" s="50" t="str">
        <f>IF(CC172=1,CONCATENATE(CB172+1,"/",CC172,"/",1),CONCATENATE(CB172,"/",CC172,"/",1))</f>
        <v>1900/2/1</v>
      </c>
      <c r="CE172" s="50">
        <f t="shared" si="6"/>
        <v>31</v>
      </c>
      <c r="CF172" s="45">
        <f t="shared" si="7"/>
        <v>31</v>
      </c>
      <c r="CG172" s="45">
        <f>DAY(BL172)</f>
        <v>0</v>
      </c>
    </row>
    <row r="173" spans="1:85" ht="12.75" customHeight="1">
      <c r="A173" s="305"/>
      <c r="B173" s="437"/>
      <c r="C173" s="240"/>
      <c r="D173" s="240"/>
      <c r="E173" s="240"/>
      <c r="F173" s="240"/>
      <c r="G173" s="241"/>
      <c r="H173" s="2" t="s">
        <v>21</v>
      </c>
      <c r="I173" s="2"/>
      <c r="J173" s="290"/>
      <c r="K173" s="291"/>
      <c r="L173" s="304"/>
      <c r="M173" s="251"/>
      <c r="N173" s="285"/>
      <c r="O173" s="287"/>
      <c r="P173" s="251"/>
      <c r="Q173" s="298"/>
      <c r="R173" s="102"/>
      <c r="S173" s="264"/>
      <c r="T173" s="251"/>
      <c r="U173" s="253"/>
      <c r="V173"/>
      <c r="W173" s="127"/>
      <c r="X173" s="127"/>
      <c r="Y173" s="127"/>
      <c r="Z173" s="126"/>
      <c r="AA173" s="126"/>
      <c r="AB173" s="127"/>
      <c r="AC173" s="128"/>
      <c r="AE173" s="292"/>
      <c r="AF173" s="425"/>
      <c r="AG173" s="296"/>
      <c r="AH173" s="282"/>
      <c r="AI173" s="490"/>
      <c r="AJ173" s="191"/>
      <c r="AK173"/>
      <c r="AL173"/>
      <c r="AM173" s="58"/>
      <c r="AN173" s="58"/>
      <c r="AO173" s="59"/>
      <c r="AP173" s="36"/>
      <c r="AQ173" s="37"/>
      <c r="AR173" s="38"/>
      <c r="AS173" s="58"/>
      <c r="AT173" s="58"/>
      <c r="AU173" s="59"/>
      <c r="AV173" s="36"/>
      <c r="AW173" s="37"/>
      <c r="AX173" s="38"/>
      <c r="AY173" s="58"/>
      <c r="AZ173" s="58"/>
      <c r="BA173" s="59"/>
      <c r="BB173" s="36"/>
      <c r="BC173" s="37"/>
      <c r="BD173" s="37"/>
      <c r="BE173" s="58"/>
      <c r="BF173" s="58"/>
      <c r="BG173" s="59"/>
      <c r="BH173" s="36"/>
      <c r="BI173" s="37"/>
      <c r="BJ173" s="38"/>
      <c r="BK173" s="37"/>
      <c r="BL173" s="44"/>
      <c r="BM173" s="37"/>
      <c r="BN173" s="46"/>
      <c r="BO173" s="46"/>
      <c r="BP173" s="47"/>
      <c r="BQ173" s="48"/>
      <c r="BR173" s="48"/>
      <c r="BS173" s="47"/>
      <c r="BT173" s="47"/>
      <c r="BV173" s="49"/>
      <c r="BW173" s="50"/>
      <c r="BX173" s="50"/>
      <c r="BY173" s="50"/>
      <c r="CC173" s="49"/>
      <c r="CD173" s="50"/>
      <c r="CE173" s="50"/>
    </row>
    <row r="174" spans="1:85" ht="12.75" customHeight="1">
      <c r="A174" s="265"/>
      <c r="B174" s="436"/>
      <c r="C174" s="238"/>
      <c r="D174" s="238"/>
      <c r="E174" s="238"/>
      <c r="F174" s="238"/>
      <c r="G174" s="239"/>
      <c r="H174" s="7" t="s">
        <v>20</v>
      </c>
      <c r="I174" s="7"/>
      <c r="J174" s="302"/>
      <c r="K174" s="303"/>
      <c r="L174" s="277" t="str">
        <f>IF($J174&lt;&gt;"",IF($AI174="0-",AS174,IF($AI174="+0",AY174,IF($AI174="+-",BE174,AM174))),"")</f>
        <v/>
      </c>
      <c r="M174" s="250" t="str">
        <f>IF($J174&lt;&gt;"",IF($AI174="0-",AT174,IF($AI174="+0",AZ174,IF($AI174="+-",BF174,AN174))),"")</f>
        <v/>
      </c>
      <c r="N174" s="259" t="str">
        <f>IF($J174&lt;&gt;"",IF($AI174="0-",AU174,IF($AI174="+0",BA174,IF($AI174="+-",BG174,AO174))),"")</f>
        <v/>
      </c>
      <c r="O174" s="286" t="str">
        <f>IF($R175="","",ROUNDDOWN($AG174/12,0))</f>
        <v/>
      </c>
      <c r="P174" s="250" t="str">
        <f>IF($R175="","",ROUNDDOWN(MOD($AG174,12),0))</f>
        <v/>
      </c>
      <c r="Q174" s="297" t="str">
        <f>IF($R175="","", IF( (MOD($AG174,12)-$P174)&gt;=0.5,"半",0))</f>
        <v/>
      </c>
      <c r="R174" s="101" t="s">
        <v>74</v>
      </c>
      <c r="S174" s="263" t="str">
        <f>IF($R175="","",ROUNDDOWN($AG174*($R174/$R175)/12,0))</f>
        <v/>
      </c>
      <c r="T174" s="250" t="str">
        <f>IF($R175="","",ROUNDDOWN(MOD($AG174*($R174/$R175),12),0))</f>
        <v/>
      </c>
      <c r="U174" s="252" t="str">
        <f>IF(R175="","",IF( (MOD($AG174*($R174/$R175),12)-$T174)&gt;=0.5,"半",0) )</f>
        <v/>
      </c>
      <c r="V174"/>
      <c r="W174" s="127"/>
      <c r="X174" s="127"/>
      <c r="Y174" s="127"/>
      <c r="Z174" s="126"/>
      <c r="AA174" s="126"/>
      <c r="AB174" s="127"/>
      <c r="AC174" s="128"/>
      <c r="AE174" s="292"/>
      <c r="AF174" s="425"/>
      <c r="AG174" s="296">
        <f>IF(OR($AE174&lt;&gt;$AE176,$AE176=""), SUMIF($AE$13:$AE$188,$AE174,$AH$13:$AH$188),"" )</f>
        <v>0</v>
      </c>
      <c r="AH174" s="282" t="e">
        <f>IF(AF174=2,0,L174*12+M174+COUNTIF(N174:N174,"半")*0.5)</f>
        <v>#VALUE!</v>
      </c>
      <c r="AI174" s="489"/>
      <c r="AJ174" s="289" t="str">
        <f>IF(AI174&lt;&gt;"",VLOOKUP(AI174,$AK$13:$AL$16,2),"")</f>
        <v/>
      </c>
      <c r="AK174"/>
      <c r="AL174"/>
      <c r="AM174" s="39">
        <f>IF(AQ174&gt;=12,DATEDIF(BN174,BQ174,"y")+1,DATEDIF(BN174,BQ174,"y"))</f>
        <v>0</v>
      </c>
      <c r="AN174" s="39">
        <f>IF(AQ174&gt;=12,AQ174-12,AQ174)</f>
        <v>0</v>
      </c>
      <c r="AO174" s="40" t="str">
        <f>IF(AR174&lt;=15,"半",0)</f>
        <v>半</v>
      </c>
      <c r="AP174" s="36">
        <f>DATEDIF(BN174,BQ174,"y")</f>
        <v>0</v>
      </c>
      <c r="AQ174" s="37">
        <f>IF(AR174&gt;=16,DATEDIF(BN174,BQ174,"ym")+1,DATEDIF(BN174,BQ174,"ym"))</f>
        <v>0</v>
      </c>
      <c r="AR174" s="38">
        <f>DATEDIF(BN174,BQ174,"md")</f>
        <v>14</v>
      </c>
      <c r="AS174" s="39" t="e">
        <f>IF(AW174&gt;=12,DATEDIF(BN174,BR174,"y")+1,DATEDIF(BN174,BR174,"y"))</f>
        <v>#NUM!</v>
      </c>
      <c r="AT174" s="39" t="e">
        <f>IF(AW174&gt;=12,AW174-12,AW174)</f>
        <v>#NUM!</v>
      </c>
      <c r="AU174" s="40" t="e">
        <f>IF(AX174&lt;=15,"半",0)</f>
        <v>#NUM!</v>
      </c>
      <c r="AV174" s="36" t="e">
        <f>DATEDIF(BN174,BR174,"y")</f>
        <v>#NUM!</v>
      </c>
      <c r="AW174" s="37" t="e">
        <f>IF(AX174&gt;=16,DATEDIF(BN174,BR174,"ym")+1,DATEDIF(BN174,BR174,"ym"))</f>
        <v>#NUM!</v>
      </c>
      <c r="AX174" s="38" t="e">
        <f>DATEDIF(BN174,BR174,"md")</f>
        <v>#NUM!</v>
      </c>
      <c r="AY174" s="39" t="e">
        <f>IF(BC174&gt;=12,DATEDIF(BO174,BQ174,"y")+1,DATEDIF(BO174,BQ174,"y"))</f>
        <v>#NUM!</v>
      </c>
      <c r="AZ174" s="39" t="e">
        <f>IF(BC174&gt;=12,BC174-12,BC174)</f>
        <v>#NUM!</v>
      </c>
      <c r="BA174" s="40" t="e">
        <f>IF(BD174&lt;=15,"半",0)</f>
        <v>#NUM!</v>
      </c>
      <c r="BB174" s="36" t="e">
        <f>DATEDIF(BO174,BQ174,"y")</f>
        <v>#NUM!</v>
      </c>
      <c r="BC174" s="37" t="e">
        <f>IF(BD174&gt;=16,DATEDIF(BO174,BQ174,"ym")+1,DATEDIF(BO174,BQ174,"ym"))</f>
        <v>#NUM!</v>
      </c>
      <c r="BD174" s="37" t="e">
        <f>DATEDIF(BO174,BQ174,"md")</f>
        <v>#NUM!</v>
      </c>
      <c r="BE174" s="39" t="e">
        <f>IF(BI174&gt;=12,DATEDIF(BO174,BR174,"y")+1,DATEDIF(BO174,BR174,"y"))</f>
        <v>#NUM!</v>
      </c>
      <c r="BF174" s="39" t="e">
        <f>IF(BI174&gt;=12,BI174-12,BI174)</f>
        <v>#NUM!</v>
      </c>
      <c r="BG174" s="40" t="e">
        <f>IF(BJ174&lt;=15,"半",0)</f>
        <v>#NUM!</v>
      </c>
      <c r="BH174" s="36" t="e">
        <f>DATEDIF(BO174,BR174,"y")</f>
        <v>#NUM!</v>
      </c>
      <c r="BI174" s="37" t="e">
        <f>IF(BJ174&gt;=16,DATEDIF(BO174,BR174,"ym")+1,DATEDIF(BO174,BR174,"ym"))</f>
        <v>#NUM!</v>
      </c>
      <c r="BJ174" s="38" t="e">
        <f>DATEDIF(BO174,BR174,"md")</f>
        <v>#NUM!</v>
      </c>
      <c r="BK174" s="37"/>
      <c r="BL174" s="44">
        <f>IF(J175="現在",$AJ$6,J175)</f>
        <v>0</v>
      </c>
      <c r="BM174" s="37">
        <v>15</v>
      </c>
      <c r="BN174" s="46">
        <f>IF(DAY(J174)&lt;=15,J174-DAY(J174)+1,J174-DAY(J174)+16)</f>
        <v>1</v>
      </c>
      <c r="BO174" s="46">
        <f>IF(DAY(BN174)=1,BN174+15,BX174)</f>
        <v>16</v>
      </c>
      <c r="BP174" s="47"/>
      <c r="BQ174" s="115">
        <f>IF(CG174&gt;=16,CE174,IF(J175="現在",$AJ$6-CG174+15,J175-CG174+15))</f>
        <v>15</v>
      </c>
      <c r="BR174" s="48">
        <f>IF(DAY(BQ174)=15,BQ174-DAY(BQ174),BQ174-DAY(BQ174)+15)</f>
        <v>0</v>
      </c>
      <c r="BS174" s="47"/>
      <c r="BT174" s="47"/>
      <c r="BU174" s="45">
        <f>YEAR(J174)</f>
        <v>1900</v>
      </c>
      <c r="BV174" s="49">
        <f>MONTH(J174)+1</f>
        <v>2</v>
      </c>
      <c r="BW174" s="50" t="str">
        <f>CONCATENATE(BU174,"/",BV174,"/",1)</f>
        <v>1900/2/1</v>
      </c>
      <c r="BX174" s="50">
        <f t="shared" si="4"/>
        <v>32</v>
      </c>
      <c r="BY174" s="50">
        <f>BW174-1</f>
        <v>31</v>
      </c>
      <c r="BZ174" s="45">
        <f t="shared" si="5"/>
        <v>31</v>
      </c>
      <c r="CA174" s="45">
        <f>DAY(J174)</f>
        <v>0</v>
      </c>
      <c r="CB174" s="45">
        <f>YEAR(BL174)</f>
        <v>1900</v>
      </c>
      <c r="CC174" s="49">
        <f>IF(MONTH(BL174)=12,MONTH(BL174)-12+1,MONTH(BL174)+1)</f>
        <v>2</v>
      </c>
      <c r="CD174" s="50" t="str">
        <f>IF(CC174=1,CONCATENATE(CB174+1,"/",CC174,"/",1),CONCATENATE(CB174,"/",CC174,"/",1))</f>
        <v>1900/2/1</v>
      </c>
      <c r="CE174" s="50">
        <f t="shared" si="6"/>
        <v>31</v>
      </c>
      <c r="CF174" s="45">
        <f t="shared" si="7"/>
        <v>31</v>
      </c>
      <c r="CG174" s="45">
        <f>DAY(BL174)</f>
        <v>0</v>
      </c>
    </row>
    <row r="175" spans="1:85" ht="12.75" customHeight="1">
      <c r="A175" s="305"/>
      <c r="B175" s="437"/>
      <c r="C175" s="240"/>
      <c r="D175" s="240"/>
      <c r="E175" s="240"/>
      <c r="F175" s="240"/>
      <c r="G175" s="241"/>
      <c r="H175" s="2" t="s">
        <v>21</v>
      </c>
      <c r="I175" s="2"/>
      <c r="J175" s="290"/>
      <c r="K175" s="291"/>
      <c r="L175" s="304"/>
      <c r="M175" s="251"/>
      <c r="N175" s="285"/>
      <c r="O175" s="287"/>
      <c r="P175" s="251"/>
      <c r="Q175" s="298"/>
      <c r="R175" s="102"/>
      <c r="S175" s="264"/>
      <c r="T175" s="251"/>
      <c r="U175" s="253"/>
      <c r="V175"/>
      <c r="W175" s="127"/>
      <c r="X175" s="127"/>
      <c r="Y175" s="127"/>
      <c r="Z175" s="126"/>
      <c r="AA175" s="126"/>
      <c r="AB175" s="127"/>
      <c r="AC175" s="128"/>
      <c r="AE175" s="292"/>
      <c r="AF175" s="425"/>
      <c r="AG175" s="296"/>
      <c r="AH175" s="282"/>
      <c r="AI175" s="490"/>
      <c r="AJ175" s="191"/>
      <c r="AK175"/>
      <c r="AL175"/>
      <c r="AM175" s="58"/>
      <c r="AN175" s="58"/>
      <c r="AO175" s="59"/>
      <c r="AP175" s="36"/>
      <c r="AQ175" s="37"/>
      <c r="AR175" s="38"/>
      <c r="AS175" s="58"/>
      <c r="AT175" s="58"/>
      <c r="AU175" s="59"/>
      <c r="AV175" s="36"/>
      <c r="AW175" s="37"/>
      <c r="AX175" s="38"/>
      <c r="AY175" s="58"/>
      <c r="AZ175" s="58"/>
      <c r="BA175" s="59"/>
      <c r="BB175" s="36"/>
      <c r="BC175" s="37"/>
      <c r="BD175" s="37"/>
      <c r="BE175" s="58"/>
      <c r="BF175" s="58"/>
      <c r="BG175" s="59"/>
      <c r="BH175" s="36"/>
      <c r="BI175" s="37"/>
      <c r="BJ175" s="38"/>
      <c r="BK175" s="37"/>
      <c r="BL175" s="44"/>
      <c r="BM175" s="37"/>
      <c r="BN175" s="46"/>
      <c r="BO175" s="46"/>
      <c r="BP175" s="47"/>
      <c r="BQ175" s="48"/>
      <c r="BR175" s="48"/>
      <c r="BS175" s="47"/>
      <c r="BT175" s="47"/>
      <c r="BV175" s="49"/>
      <c r="BW175" s="50"/>
      <c r="BX175" s="50"/>
      <c r="BY175" s="50"/>
      <c r="CC175" s="49"/>
      <c r="CD175" s="50"/>
      <c r="CE175" s="50"/>
    </row>
    <row r="176" spans="1:85" ht="12.75" customHeight="1">
      <c r="A176" s="265"/>
      <c r="B176" s="436"/>
      <c r="C176" s="238"/>
      <c r="D176" s="238"/>
      <c r="E176" s="238"/>
      <c r="F176" s="238"/>
      <c r="G176" s="239"/>
      <c r="H176" s="7" t="s">
        <v>20</v>
      </c>
      <c r="I176" s="7"/>
      <c r="J176" s="302"/>
      <c r="K176" s="303"/>
      <c r="L176" s="277" t="str">
        <f>IF($J176&lt;&gt;"",IF($AI176="0-",AS176,IF($AI176="+0",AY176,IF($AI176="+-",BE176,AM176))),"")</f>
        <v/>
      </c>
      <c r="M176" s="250" t="str">
        <f>IF($J176&lt;&gt;"",IF($AI176="0-",AT176,IF($AI176="+0",AZ176,IF($AI176="+-",BF176,AN176))),"")</f>
        <v/>
      </c>
      <c r="N176" s="259" t="str">
        <f>IF($J176&lt;&gt;"",IF($AI176="0-",AU176,IF($AI176="+0",BA176,IF($AI176="+-",BG176,AO176))),"")</f>
        <v/>
      </c>
      <c r="O176" s="286" t="str">
        <f>IF($R177="","",ROUNDDOWN($AG176/12,0))</f>
        <v/>
      </c>
      <c r="P176" s="250" t="str">
        <f>IF($R177="","",ROUNDDOWN(MOD($AG176,12),0))</f>
        <v/>
      </c>
      <c r="Q176" s="297" t="str">
        <f>IF($R177="","", IF( (MOD($AG176,12)-$P176)&gt;=0.5,"半",0))</f>
        <v/>
      </c>
      <c r="R176" s="101" t="s">
        <v>74</v>
      </c>
      <c r="S176" s="263" t="str">
        <f>IF($R177="","",ROUNDDOWN($AG176*($R176/$R177)/12,0))</f>
        <v/>
      </c>
      <c r="T176" s="250" t="str">
        <f>IF($R177="","",ROUNDDOWN(MOD($AG176*($R176/$R177),12),0))</f>
        <v/>
      </c>
      <c r="U176" s="252" t="str">
        <f>IF(R177="","",IF( (MOD($AG176*($R176/$R177),12)-$T176)&gt;=0.5,"半",0) )</f>
        <v/>
      </c>
      <c r="V176"/>
      <c r="W176" s="127"/>
      <c r="X176" s="127"/>
      <c r="Y176" s="127"/>
      <c r="Z176" s="126"/>
      <c r="AA176" s="126"/>
      <c r="AB176" s="127"/>
      <c r="AC176" s="128"/>
      <c r="AE176" s="292"/>
      <c r="AF176" s="425"/>
      <c r="AG176" s="296">
        <f>IF(OR($AE176&lt;&gt;$AE178,$AE178=""), SUMIF($AE$13:$AE$188,$AE176,$AH$13:$AH$188),"" )</f>
        <v>0</v>
      </c>
      <c r="AH176" s="282" t="e">
        <f>IF(AF176=2,0,L176*12+M176+COUNTIF(N176:N176,"半")*0.5)</f>
        <v>#VALUE!</v>
      </c>
      <c r="AI176" s="489"/>
      <c r="AJ176" s="289" t="str">
        <f>IF(AI176&lt;&gt;"",VLOOKUP(AI176,$AK$13:$AL$16,2),"")</f>
        <v/>
      </c>
      <c r="AK176"/>
      <c r="AL176"/>
      <c r="AM176" s="39">
        <f>IF(AQ176&gt;=12,DATEDIF(BN176,BQ176,"y")+1,DATEDIF(BN176,BQ176,"y"))</f>
        <v>0</v>
      </c>
      <c r="AN176" s="39">
        <f>IF(AQ176&gt;=12,AQ176-12,AQ176)</f>
        <v>0</v>
      </c>
      <c r="AO176" s="40" t="str">
        <f>IF(AR176&lt;=15,"半",0)</f>
        <v>半</v>
      </c>
      <c r="AP176" s="36">
        <f>DATEDIF(BN176,BQ176,"y")</f>
        <v>0</v>
      </c>
      <c r="AQ176" s="37">
        <f>IF(AR176&gt;=16,DATEDIF(BN176,BQ176,"ym")+1,DATEDIF(BN176,BQ176,"ym"))</f>
        <v>0</v>
      </c>
      <c r="AR176" s="38">
        <f>DATEDIF(BN176,BQ176,"md")</f>
        <v>14</v>
      </c>
      <c r="AS176" s="39" t="e">
        <f>IF(AW176&gt;=12,DATEDIF(BN176,BR176,"y")+1,DATEDIF(BN176,BR176,"y"))</f>
        <v>#NUM!</v>
      </c>
      <c r="AT176" s="39" t="e">
        <f>IF(AW176&gt;=12,AW176-12,AW176)</f>
        <v>#NUM!</v>
      </c>
      <c r="AU176" s="40" t="e">
        <f>IF(AX176&lt;=15,"半",0)</f>
        <v>#NUM!</v>
      </c>
      <c r="AV176" s="36" t="e">
        <f>DATEDIF(BN176,BR176,"y")</f>
        <v>#NUM!</v>
      </c>
      <c r="AW176" s="37" t="e">
        <f>IF(AX176&gt;=16,DATEDIF(BN176,BR176,"ym")+1,DATEDIF(BN176,BR176,"ym"))</f>
        <v>#NUM!</v>
      </c>
      <c r="AX176" s="38" t="e">
        <f>DATEDIF(BN176,BR176,"md")</f>
        <v>#NUM!</v>
      </c>
      <c r="AY176" s="39" t="e">
        <f>IF(BC176&gt;=12,DATEDIF(BO176,BQ176,"y")+1,DATEDIF(BO176,BQ176,"y"))</f>
        <v>#NUM!</v>
      </c>
      <c r="AZ176" s="39" t="e">
        <f>IF(BC176&gt;=12,BC176-12,BC176)</f>
        <v>#NUM!</v>
      </c>
      <c r="BA176" s="40" t="e">
        <f>IF(BD176&lt;=15,"半",0)</f>
        <v>#NUM!</v>
      </c>
      <c r="BB176" s="36" t="e">
        <f>DATEDIF(BO176,BQ176,"y")</f>
        <v>#NUM!</v>
      </c>
      <c r="BC176" s="37" t="e">
        <f>IF(BD176&gt;=16,DATEDIF(BO176,BQ176,"ym")+1,DATEDIF(BO176,BQ176,"ym"))</f>
        <v>#NUM!</v>
      </c>
      <c r="BD176" s="37" t="e">
        <f>DATEDIF(BO176,BQ176,"md")</f>
        <v>#NUM!</v>
      </c>
      <c r="BE176" s="39" t="e">
        <f>IF(BI176&gt;=12,DATEDIF(BO176,BR176,"y")+1,DATEDIF(BO176,BR176,"y"))</f>
        <v>#NUM!</v>
      </c>
      <c r="BF176" s="39" t="e">
        <f>IF(BI176&gt;=12,BI176-12,BI176)</f>
        <v>#NUM!</v>
      </c>
      <c r="BG176" s="40" t="e">
        <f>IF(BJ176&lt;=15,"半",0)</f>
        <v>#NUM!</v>
      </c>
      <c r="BH176" s="36" t="e">
        <f>DATEDIF(BO176,BR176,"y")</f>
        <v>#NUM!</v>
      </c>
      <c r="BI176" s="37" t="e">
        <f>IF(BJ176&gt;=16,DATEDIF(BO176,BR176,"ym")+1,DATEDIF(BO176,BR176,"ym"))</f>
        <v>#NUM!</v>
      </c>
      <c r="BJ176" s="38" t="e">
        <f>DATEDIF(BO176,BR176,"md")</f>
        <v>#NUM!</v>
      </c>
      <c r="BK176" s="37"/>
      <c r="BL176" s="44">
        <f>IF(J177="現在",$AJ$6,J177)</f>
        <v>0</v>
      </c>
      <c r="BM176" s="37">
        <v>16</v>
      </c>
      <c r="BN176" s="46">
        <f>IF(DAY(J176)&lt;=15,J176-DAY(J176)+1,J176-DAY(J176)+16)</f>
        <v>1</v>
      </c>
      <c r="BO176" s="46">
        <f>IF(DAY(BN176)=1,BN176+15,BX176)</f>
        <v>16</v>
      </c>
      <c r="BP176" s="47"/>
      <c r="BQ176" s="115">
        <f>IF(CG176&gt;=16,CE176,IF(J177="現在",$AJ$6-CG176+15,J177-CG176+15))</f>
        <v>15</v>
      </c>
      <c r="BR176" s="48">
        <f>IF(DAY(BQ176)=15,BQ176-DAY(BQ176),BQ176-DAY(BQ176)+15)</f>
        <v>0</v>
      </c>
      <c r="BS176" s="47"/>
      <c r="BT176" s="47"/>
      <c r="BU176" s="45">
        <f>YEAR(J176)</f>
        <v>1900</v>
      </c>
      <c r="BV176" s="49">
        <f>MONTH(J176)+1</f>
        <v>2</v>
      </c>
      <c r="BW176" s="50" t="str">
        <f>CONCATENATE(BU176,"/",BV176,"/",1)</f>
        <v>1900/2/1</v>
      </c>
      <c r="BX176" s="50">
        <f t="shared" si="4"/>
        <v>32</v>
      </c>
      <c r="BY176" s="50">
        <f>BW176-1</f>
        <v>31</v>
      </c>
      <c r="BZ176" s="45">
        <f t="shared" si="5"/>
        <v>31</v>
      </c>
      <c r="CA176" s="45">
        <f>DAY(J176)</f>
        <v>0</v>
      </c>
      <c r="CB176" s="45">
        <f>YEAR(BL176)</f>
        <v>1900</v>
      </c>
      <c r="CC176" s="49">
        <f>IF(MONTH(BL176)=12,MONTH(BL176)-12+1,MONTH(BL176)+1)</f>
        <v>2</v>
      </c>
      <c r="CD176" s="50" t="str">
        <f>IF(CC176=1,CONCATENATE(CB176+1,"/",CC176,"/",1),CONCATENATE(CB176,"/",CC176,"/",1))</f>
        <v>1900/2/1</v>
      </c>
      <c r="CE176" s="50">
        <f t="shared" si="6"/>
        <v>31</v>
      </c>
      <c r="CF176" s="45">
        <f t="shared" si="7"/>
        <v>31</v>
      </c>
      <c r="CG176" s="45">
        <f>DAY(BL176)</f>
        <v>0</v>
      </c>
    </row>
    <row r="177" spans="1:85" ht="12.75" customHeight="1">
      <c r="A177" s="305"/>
      <c r="B177" s="437"/>
      <c r="C177" s="240"/>
      <c r="D177" s="240"/>
      <c r="E177" s="240"/>
      <c r="F177" s="240"/>
      <c r="G177" s="241"/>
      <c r="H177" s="2" t="s">
        <v>21</v>
      </c>
      <c r="I177" s="2"/>
      <c r="J177" s="290"/>
      <c r="K177" s="291"/>
      <c r="L177" s="304"/>
      <c r="M177" s="251"/>
      <c r="N177" s="285"/>
      <c r="O177" s="287"/>
      <c r="P177" s="251"/>
      <c r="Q177" s="298"/>
      <c r="R177" s="102"/>
      <c r="S177" s="264"/>
      <c r="T177" s="251"/>
      <c r="U177" s="253"/>
      <c r="V177"/>
      <c r="W177" s="127"/>
      <c r="X177" s="127"/>
      <c r="Y177" s="127"/>
      <c r="Z177" s="126"/>
      <c r="AA177" s="126"/>
      <c r="AB177" s="127"/>
      <c r="AC177" s="128"/>
      <c r="AE177" s="292"/>
      <c r="AF177" s="425"/>
      <c r="AG177" s="296"/>
      <c r="AH177" s="282"/>
      <c r="AI177" s="490"/>
      <c r="AJ177" s="191"/>
      <c r="AK177"/>
      <c r="AL177"/>
      <c r="AM177" s="58"/>
      <c r="AN177" s="58"/>
      <c r="AO177" s="59"/>
      <c r="AP177" s="36"/>
      <c r="AQ177" s="37"/>
      <c r="AR177" s="38"/>
      <c r="AS177" s="58"/>
      <c r="AT177" s="58"/>
      <c r="AU177" s="59"/>
      <c r="AV177" s="36"/>
      <c r="AW177" s="37"/>
      <c r="AX177" s="38"/>
      <c r="AY177" s="58"/>
      <c r="AZ177" s="58"/>
      <c r="BA177" s="59"/>
      <c r="BB177" s="36"/>
      <c r="BC177" s="37"/>
      <c r="BD177" s="37"/>
      <c r="BE177" s="58"/>
      <c r="BF177" s="58"/>
      <c r="BG177" s="59"/>
      <c r="BH177" s="36"/>
      <c r="BI177" s="37"/>
      <c r="BJ177" s="38"/>
      <c r="BK177" s="37"/>
      <c r="BL177" s="44"/>
      <c r="BM177" s="37"/>
      <c r="BN177" s="46"/>
      <c r="BO177" s="46"/>
      <c r="BP177" s="47"/>
      <c r="BQ177" s="48"/>
      <c r="BR177" s="48"/>
      <c r="BS177" s="47"/>
      <c r="BT177" s="47"/>
      <c r="BV177" s="49"/>
      <c r="BW177" s="50"/>
      <c r="BX177" s="50"/>
      <c r="BY177" s="50"/>
      <c r="CC177" s="49"/>
      <c r="CD177" s="50"/>
      <c r="CE177" s="50"/>
    </row>
    <row r="178" spans="1:85" ht="12.75" customHeight="1">
      <c r="A178" s="265"/>
      <c r="B178" s="436"/>
      <c r="C178" s="238"/>
      <c r="D178" s="238"/>
      <c r="E178" s="238"/>
      <c r="F178" s="238"/>
      <c r="G178" s="239"/>
      <c r="H178" s="7" t="s">
        <v>20</v>
      </c>
      <c r="I178" s="7"/>
      <c r="J178" s="302"/>
      <c r="K178" s="303"/>
      <c r="L178" s="277" t="str">
        <f>IF($J178&lt;&gt;"",IF($AI178="0-",AS178,IF($AI178="+0",AY178,IF($AI178="+-",BE178,AM178))),"")</f>
        <v/>
      </c>
      <c r="M178" s="250" t="str">
        <f>IF($J178&lt;&gt;"",IF($AI178="0-",AT178,IF($AI178="+0",AZ178,IF($AI178="+-",BF178,AN178))),"")</f>
        <v/>
      </c>
      <c r="N178" s="259" t="str">
        <f>IF($J178&lt;&gt;"",IF($AI178="0-",AU178,IF($AI178="+0",BA178,IF($AI178="+-",BG178,AO178))),"")</f>
        <v/>
      </c>
      <c r="O178" s="286" t="str">
        <f>IF($R179="","",ROUNDDOWN($AG178/12,0))</f>
        <v/>
      </c>
      <c r="P178" s="250" t="str">
        <f>IF($R179="","",ROUNDDOWN(MOD($AG178,12),0))</f>
        <v/>
      </c>
      <c r="Q178" s="297" t="str">
        <f>IF($R179="","", IF( (MOD($AG178,12)-$P178)&gt;=0.5,"半",0))</f>
        <v/>
      </c>
      <c r="R178" s="101" t="s">
        <v>74</v>
      </c>
      <c r="S178" s="263" t="str">
        <f>IF($R179="","",ROUNDDOWN($AG178*($R178/$R179)/12,0))</f>
        <v/>
      </c>
      <c r="T178" s="250" t="str">
        <f>IF($R179="","",ROUNDDOWN(MOD($AG178*($R178/$R179),12),0))</f>
        <v/>
      </c>
      <c r="U178" s="252" t="str">
        <f>IF(R179="","",IF( (MOD($AG178*($R178/$R179),12)-$T178)&gt;=0.5,"半",0) )</f>
        <v/>
      </c>
      <c r="V178"/>
      <c r="W178" s="127"/>
      <c r="X178" s="127"/>
      <c r="Y178" s="127"/>
      <c r="Z178" s="126"/>
      <c r="AA178" s="126"/>
      <c r="AB178" s="127"/>
      <c r="AC178" s="128"/>
      <c r="AD178" s="472" t="s">
        <v>76</v>
      </c>
      <c r="AE178" s="292"/>
      <c r="AF178" s="425"/>
      <c r="AG178" s="296">
        <f>IF(OR($AE178&lt;&gt;$AE180,$AE180=""), SUMIF($AE$13:$AE$188,$AE178,$AH$13:$AH$188),"" )</f>
        <v>0</v>
      </c>
      <c r="AH178" s="282" t="e">
        <f>IF(AF178=2,0,L178*12+M178+COUNTIF(N178:N178,"半")*0.5)</f>
        <v>#VALUE!</v>
      </c>
      <c r="AI178" s="489"/>
      <c r="AJ178" s="289" t="str">
        <f>IF(AI178&lt;&gt;"",VLOOKUP(AI178,$AK$13:$AL$16,2),"")</f>
        <v/>
      </c>
      <c r="AK178"/>
      <c r="AL178"/>
      <c r="AM178" s="39">
        <f>IF(AQ178&gt;=12,DATEDIF(BN178,BQ178,"y")+1,DATEDIF(BN178,BQ178,"y"))</f>
        <v>0</v>
      </c>
      <c r="AN178" s="39">
        <f>IF(AQ178&gt;=12,AQ178-12,AQ178)</f>
        <v>0</v>
      </c>
      <c r="AO178" s="40" t="str">
        <f>IF(AR178&lt;=15,"半",0)</f>
        <v>半</v>
      </c>
      <c r="AP178" s="36">
        <f>DATEDIF(BN178,BQ178,"y")</f>
        <v>0</v>
      </c>
      <c r="AQ178" s="37">
        <f>IF(AR178&gt;=16,DATEDIF(BN178,BQ178,"ym")+1,DATEDIF(BN178,BQ178,"ym"))</f>
        <v>0</v>
      </c>
      <c r="AR178" s="38">
        <f>DATEDIF(BN178,BQ178,"md")</f>
        <v>14</v>
      </c>
      <c r="AS178" s="39" t="e">
        <f>IF(AW178&gt;=12,DATEDIF(BN178,BR178,"y")+1,DATEDIF(BN178,BR178,"y"))</f>
        <v>#NUM!</v>
      </c>
      <c r="AT178" s="39" t="e">
        <f>IF(AW178&gt;=12,AW178-12,AW178)</f>
        <v>#NUM!</v>
      </c>
      <c r="AU178" s="40" t="e">
        <f>IF(AX178&lt;=15,"半",0)</f>
        <v>#NUM!</v>
      </c>
      <c r="AV178" s="36" t="e">
        <f>DATEDIF(BN178,BR178,"y")</f>
        <v>#NUM!</v>
      </c>
      <c r="AW178" s="37" t="e">
        <f>IF(AX178&gt;=16,DATEDIF(BN178,BR178,"ym")+1,DATEDIF(BN178,BR178,"ym"))</f>
        <v>#NUM!</v>
      </c>
      <c r="AX178" s="38" t="e">
        <f>DATEDIF(BN178,BR178,"md")</f>
        <v>#NUM!</v>
      </c>
      <c r="AY178" s="39" t="e">
        <f>IF(BC178&gt;=12,DATEDIF(BO178,BQ178,"y")+1,DATEDIF(BO178,BQ178,"y"))</f>
        <v>#NUM!</v>
      </c>
      <c r="AZ178" s="39" t="e">
        <f>IF(BC178&gt;=12,BC178-12,BC178)</f>
        <v>#NUM!</v>
      </c>
      <c r="BA178" s="40" t="e">
        <f>IF(BD178&lt;=15,"半",0)</f>
        <v>#NUM!</v>
      </c>
      <c r="BB178" s="36" t="e">
        <f>DATEDIF(BO178,BQ178,"y")</f>
        <v>#NUM!</v>
      </c>
      <c r="BC178" s="37" t="e">
        <f>IF(BD178&gt;=16,DATEDIF(BO178,BQ178,"ym")+1,DATEDIF(BO178,BQ178,"ym"))</f>
        <v>#NUM!</v>
      </c>
      <c r="BD178" s="37" t="e">
        <f>DATEDIF(BO178,BQ178,"md")</f>
        <v>#NUM!</v>
      </c>
      <c r="BE178" s="39" t="e">
        <f>IF(BI178&gt;=12,DATEDIF(BO178,BR178,"y")+1,DATEDIF(BO178,BR178,"y"))</f>
        <v>#NUM!</v>
      </c>
      <c r="BF178" s="39" t="e">
        <f>IF(BI178&gt;=12,BI178-12,BI178)</f>
        <v>#NUM!</v>
      </c>
      <c r="BG178" s="40" t="e">
        <f>IF(BJ178&lt;=15,"半",0)</f>
        <v>#NUM!</v>
      </c>
      <c r="BH178" s="36" t="e">
        <f>DATEDIF(BO178,BR178,"y")</f>
        <v>#NUM!</v>
      </c>
      <c r="BI178" s="37" t="e">
        <f>IF(BJ178&gt;=16,DATEDIF(BO178,BR178,"ym")+1,DATEDIF(BO178,BR178,"ym"))</f>
        <v>#NUM!</v>
      </c>
      <c r="BJ178" s="38" t="e">
        <f>DATEDIF(BO178,BR178,"md")</f>
        <v>#NUM!</v>
      </c>
      <c r="BK178" s="37"/>
      <c r="BL178" s="44">
        <f>IF(J179="現在",$AJ$6,J179)</f>
        <v>0</v>
      </c>
      <c r="BM178" s="37">
        <v>17</v>
      </c>
      <c r="BN178" s="46">
        <f>IF(DAY(J178)&lt;=15,J178-DAY(J178)+1,J178-DAY(J178)+16)</f>
        <v>1</v>
      </c>
      <c r="BO178" s="46">
        <f>IF(DAY(BN178)=1,BN178+15,BX178)</f>
        <v>16</v>
      </c>
      <c r="BP178" s="47"/>
      <c r="BQ178" s="115">
        <f>IF(CG178&gt;=16,CE178,IF(J179="現在",$AJ$6-CG178+15,J179-CG178+15))</f>
        <v>15</v>
      </c>
      <c r="BR178" s="48">
        <f>IF(DAY(BQ178)=15,BQ178-DAY(BQ178),BQ178-DAY(BQ178)+15)</f>
        <v>0</v>
      </c>
      <c r="BS178" s="47"/>
      <c r="BT178" s="47"/>
      <c r="BU178" s="45">
        <f>YEAR(J178)</f>
        <v>1900</v>
      </c>
      <c r="BV178" s="49">
        <f>MONTH(J178)+1</f>
        <v>2</v>
      </c>
      <c r="BW178" s="50" t="str">
        <f>CONCATENATE(BU178,"/",BV178,"/",1)</f>
        <v>1900/2/1</v>
      </c>
      <c r="BX178" s="50">
        <f t="shared" si="4"/>
        <v>32</v>
      </c>
      <c r="BY178" s="50">
        <f>BW178-1</f>
        <v>31</v>
      </c>
      <c r="BZ178" s="45">
        <f t="shared" si="5"/>
        <v>31</v>
      </c>
      <c r="CA178" s="45">
        <f>DAY(J178)</f>
        <v>0</v>
      </c>
      <c r="CB178" s="45">
        <f>YEAR(BL178)</f>
        <v>1900</v>
      </c>
      <c r="CC178" s="49">
        <f>IF(MONTH(BL178)=12,MONTH(BL178)-12+1,MONTH(BL178)+1)</f>
        <v>2</v>
      </c>
      <c r="CD178" s="50" t="str">
        <f>IF(CC178=1,CONCATENATE(CB178+1,"/",CC178,"/",1),CONCATENATE(CB178,"/",CC178,"/",1))</f>
        <v>1900/2/1</v>
      </c>
      <c r="CE178" s="50">
        <f t="shared" si="6"/>
        <v>31</v>
      </c>
      <c r="CF178" s="45">
        <f t="shared" si="7"/>
        <v>31</v>
      </c>
      <c r="CG178" s="45">
        <f>DAY(BL178)</f>
        <v>0</v>
      </c>
    </row>
    <row r="179" spans="1:85" ht="12.75" customHeight="1">
      <c r="A179" s="288"/>
      <c r="B179" s="437"/>
      <c r="C179" s="240"/>
      <c r="D179" s="240"/>
      <c r="E179" s="240"/>
      <c r="F179" s="240"/>
      <c r="G179" s="241"/>
      <c r="H179" s="2" t="s">
        <v>21</v>
      </c>
      <c r="I179" s="2"/>
      <c r="J179" s="290"/>
      <c r="K179" s="291"/>
      <c r="L179" s="304"/>
      <c r="M179" s="251"/>
      <c r="N179" s="285"/>
      <c r="O179" s="287"/>
      <c r="P179" s="251"/>
      <c r="Q179" s="298"/>
      <c r="R179" s="102"/>
      <c r="S179" s="264"/>
      <c r="T179" s="251"/>
      <c r="U179" s="253"/>
      <c r="V179"/>
      <c r="W179" s="127"/>
      <c r="X179" s="127"/>
      <c r="Y179" s="127"/>
      <c r="Z179" s="126"/>
      <c r="AA179" s="126"/>
      <c r="AB179" s="127"/>
      <c r="AC179" s="128"/>
      <c r="AD179" s="473"/>
      <c r="AE179" s="292"/>
      <c r="AF179" s="425"/>
      <c r="AG179" s="296"/>
      <c r="AH179" s="282"/>
      <c r="AI179" s="490"/>
      <c r="AJ179" s="191"/>
      <c r="AK179"/>
      <c r="AL179"/>
      <c r="AM179" s="58"/>
      <c r="AN179" s="58"/>
      <c r="AO179" s="59"/>
      <c r="AP179" s="36"/>
      <c r="AQ179" s="37"/>
      <c r="AR179" s="38"/>
      <c r="AS179" s="58"/>
      <c r="AT179" s="58"/>
      <c r="AU179" s="59"/>
      <c r="AV179" s="36"/>
      <c r="AW179" s="37"/>
      <c r="AX179" s="38"/>
      <c r="AY179" s="58"/>
      <c r="AZ179" s="58"/>
      <c r="BA179" s="59"/>
      <c r="BB179" s="36"/>
      <c r="BC179" s="37"/>
      <c r="BD179" s="37"/>
      <c r="BE179" s="58"/>
      <c r="BF179" s="58"/>
      <c r="BG179" s="59"/>
      <c r="BH179" s="36"/>
      <c r="BI179" s="37"/>
      <c r="BJ179" s="38"/>
      <c r="BK179" s="37"/>
      <c r="BL179" s="44"/>
      <c r="BM179" s="37"/>
      <c r="BN179" s="46"/>
      <c r="BO179" s="46"/>
      <c r="BP179" s="47"/>
      <c r="BQ179" s="48"/>
      <c r="BR179" s="48"/>
      <c r="BS179" s="47"/>
      <c r="BT179" s="47"/>
      <c r="BV179" s="49"/>
      <c r="BW179" s="50"/>
      <c r="BX179" s="50"/>
      <c r="BY179" s="50"/>
      <c r="CC179" s="49"/>
      <c r="CD179" s="50"/>
      <c r="CE179" s="50"/>
    </row>
    <row r="180" spans="1:85" ht="12.75" customHeight="1">
      <c r="A180" s="305"/>
      <c r="B180" s="488"/>
      <c r="C180" s="481"/>
      <c r="D180" s="481"/>
      <c r="E180" s="481"/>
      <c r="F180" s="481"/>
      <c r="G180" s="482"/>
      <c r="H180" s="73" t="s">
        <v>20</v>
      </c>
      <c r="I180" s="73"/>
      <c r="J180" s="302"/>
      <c r="K180" s="303"/>
      <c r="L180" s="277" t="str">
        <f>IF($J180&lt;&gt;"",IF($AI180="0-",AS180,IF($AI180="+0",AY180,IF($AI180="+-",BE180,AM180))),"")</f>
        <v/>
      </c>
      <c r="M180" s="250" t="str">
        <f>IF($J180&lt;&gt;"",IF($AI180="0-",AT180,IF($AI180="+0",AZ180,IF($AI180="+-",BF180,AN180))),"")</f>
        <v/>
      </c>
      <c r="N180" s="259" t="str">
        <f>IF($J180&lt;&gt;"",IF($AI180="0-",AU180,IF($AI180="+0",BA180,IF($AI180="+-",BG180,AO180))),"")</f>
        <v/>
      </c>
      <c r="O180" s="286" t="str">
        <f>IF($R181="","",ROUNDDOWN($AG180/12,0))</f>
        <v/>
      </c>
      <c r="P180" s="250" t="str">
        <f>IF($R181="","",ROUNDDOWN(MOD($AG180,12),0))</f>
        <v/>
      </c>
      <c r="Q180" s="297" t="str">
        <f>IF($R181="","", IF( (MOD($AG180,12)-$P180)&gt;=0.5,"半",0))</f>
        <v/>
      </c>
      <c r="R180" s="101" t="s">
        <v>74</v>
      </c>
      <c r="S180" s="263" t="str">
        <f>IF($R181="","",ROUNDDOWN($AG180*($R180/$R181)/12,0))</f>
        <v/>
      </c>
      <c r="T180" s="250" t="str">
        <f>IF($R181="","",ROUNDDOWN(MOD($AG180*($R180/$R181),12),0))</f>
        <v/>
      </c>
      <c r="U180" s="252" t="str">
        <f>IF(R181="","",IF( (MOD($AG180*($R180/$R181),12)-$T180)&gt;=0.5,"半",0) )</f>
        <v/>
      </c>
      <c r="V180"/>
      <c r="W180" s="124"/>
      <c r="X180" s="124"/>
      <c r="Y180" s="124"/>
      <c r="Z180" s="4"/>
      <c r="AA180" s="4"/>
      <c r="AB180" s="124"/>
      <c r="AC180" s="125"/>
      <c r="AD180" s="473"/>
      <c r="AE180" s="292"/>
      <c r="AF180" s="425"/>
      <c r="AG180" s="296">
        <f>IF(OR($AE180&lt;&gt;$AE182,$AE182=""), SUMIF($AE$13:$AE$188,$AE180,$AH$13:$AH$188),"" )</f>
        <v>0</v>
      </c>
      <c r="AH180" s="282" t="e">
        <f>IF(AF180=2,0,L180*12+M180+COUNTIF(N180:N180,"半")*0.5)</f>
        <v>#VALUE!</v>
      </c>
      <c r="AI180" s="489"/>
      <c r="AJ180" s="289" t="str">
        <f>IF(AI180&lt;&gt;"",VLOOKUP(AI180,$AK$13:$AL$16,2),"")</f>
        <v/>
      </c>
      <c r="AK180"/>
      <c r="AL180"/>
      <c r="AM180" s="39">
        <f>IF(AQ180&gt;=12,DATEDIF(BN180,BQ180,"y")+1,DATEDIF(BN180,BQ180,"y"))</f>
        <v>0</v>
      </c>
      <c r="AN180" s="39">
        <f>IF(AQ180&gt;=12,AQ180-12,AQ180)</f>
        <v>0</v>
      </c>
      <c r="AO180" s="40" t="str">
        <f>IF(AR180&lt;=15,"半",0)</f>
        <v>半</v>
      </c>
      <c r="AP180" s="36">
        <f>DATEDIF(BN180,BQ180,"y")</f>
        <v>0</v>
      </c>
      <c r="AQ180" s="37">
        <f>IF(AR180&gt;=16,DATEDIF(BN180,BQ180,"ym")+1,DATEDIF(BN180,BQ180,"ym"))</f>
        <v>0</v>
      </c>
      <c r="AR180" s="38">
        <f>DATEDIF(BN180,BQ180,"md")</f>
        <v>14</v>
      </c>
      <c r="AS180" s="39" t="e">
        <f>IF(AW180&gt;=12,DATEDIF(BN180,BR180,"y")+1,DATEDIF(BN180,BR180,"y"))</f>
        <v>#NUM!</v>
      </c>
      <c r="AT180" s="39" t="e">
        <f>IF(AW180&gt;=12,AW180-12,AW180)</f>
        <v>#NUM!</v>
      </c>
      <c r="AU180" s="40" t="e">
        <f>IF(AX180&lt;=15,"半",0)</f>
        <v>#NUM!</v>
      </c>
      <c r="AV180" s="36" t="e">
        <f>DATEDIF(BN180,BR180,"y")</f>
        <v>#NUM!</v>
      </c>
      <c r="AW180" s="37" t="e">
        <f>IF(AX180&gt;=16,DATEDIF(BN180,BR180,"ym")+1,DATEDIF(BN180,BR180,"ym"))</f>
        <v>#NUM!</v>
      </c>
      <c r="AX180" s="38" t="e">
        <f>DATEDIF(BN180,BR180,"md")</f>
        <v>#NUM!</v>
      </c>
      <c r="AY180" s="39" t="e">
        <f>IF(BC180&gt;=12,DATEDIF(BO180,BQ180,"y")+1,DATEDIF(BO180,BQ180,"y"))</f>
        <v>#NUM!</v>
      </c>
      <c r="AZ180" s="39" t="e">
        <f>IF(BC180&gt;=12,BC180-12,BC180)</f>
        <v>#NUM!</v>
      </c>
      <c r="BA180" s="40" t="e">
        <f>IF(BD180&lt;=15,"半",0)</f>
        <v>#NUM!</v>
      </c>
      <c r="BB180" s="36" t="e">
        <f>DATEDIF(BO180,BQ180,"y")</f>
        <v>#NUM!</v>
      </c>
      <c r="BC180" s="37" t="e">
        <f>IF(BD180&gt;=16,DATEDIF(BO180,BQ180,"ym")+1,DATEDIF(BO180,BQ180,"ym"))</f>
        <v>#NUM!</v>
      </c>
      <c r="BD180" s="37" t="e">
        <f>DATEDIF(BO180,BQ180,"md")</f>
        <v>#NUM!</v>
      </c>
      <c r="BE180" s="39" t="e">
        <f>IF(BI180&gt;=12,DATEDIF(BO180,BR180,"y")+1,DATEDIF(BO180,BR180,"y"))</f>
        <v>#NUM!</v>
      </c>
      <c r="BF180" s="39" t="e">
        <f>IF(BI180&gt;=12,BI180-12,BI180)</f>
        <v>#NUM!</v>
      </c>
      <c r="BG180" s="40" t="e">
        <f>IF(BJ180&lt;=15,"半",0)</f>
        <v>#NUM!</v>
      </c>
      <c r="BH180" s="36" t="e">
        <f>DATEDIF(BO180,BR180,"y")</f>
        <v>#NUM!</v>
      </c>
      <c r="BI180" s="37" t="e">
        <f>IF(BJ180&gt;=16,DATEDIF(BO180,BR180,"ym")+1,DATEDIF(BO180,BR180,"ym"))</f>
        <v>#NUM!</v>
      </c>
      <c r="BJ180" s="38" t="e">
        <f>DATEDIF(BO180,BR180,"md")</f>
        <v>#NUM!</v>
      </c>
      <c r="BK180" s="37"/>
      <c r="BL180" s="44">
        <f>IF(J181="現在",$AJ$6,J181)</f>
        <v>0</v>
      </c>
      <c r="BM180" s="37">
        <v>13</v>
      </c>
      <c r="BN180" s="46">
        <f>IF(DAY(J180)&lt;=15,J180-DAY(J180)+1,J180-DAY(J180)+16)</f>
        <v>1</v>
      </c>
      <c r="BO180" s="46">
        <f>IF(DAY(BN180)=1,BN180+15,BX180)</f>
        <v>16</v>
      </c>
      <c r="BP180" s="47"/>
      <c r="BQ180" s="115">
        <f>IF(CG180&gt;=16,CE180,IF(J181="現在",$AJ$6-CG180+15,J181-CG180+15))</f>
        <v>15</v>
      </c>
      <c r="BR180" s="48">
        <f>IF(DAY(BQ180)=15,BQ180-DAY(BQ180),BQ180-DAY(BQ180)+15)</f>
        <v>0</v>
      </c>
      <c r="BS180" s="47"/>
      <c r="BT180" s="47"/>
      <c r="BU180" s="45">
        <f>YEAR(J180)</f>
        <v>1900</v>
      </c>
      <c r="BV180" s="49">
        <f>MONTH(J180)+1</f>
        <v>2</v>
      </c>
      <c r="BW180" s="50" t="str">
        <f>CONCATENATE(BU180,"/",BV180,"/",1)</f>
        <v>1900/2/1</v>
      </c>
      <c r="BX180" s="50">
        <f t="shared" si="4"/>
        <v>32</v>
      </c>
      <c r="BY180" s="50">
        <f>BW180-1</f>
        <v>31</v>
      </c>
      <c r="BZ180" s="45">
        <f t="shared" si="5"/>
        <v>31</v>
      </c>
      <c r="CA180" s="45">
        <f>DAY(J180)</f>
        <v>0</v>
      </c>
      <c r="CB180" s="45">
        <f>YEAR(BL180)</f>
        <v>1900</v>
      </c>
      <c r="CC180" s="49">
        <f>IF(MONTH(BL180)=12,MONTH(BL180)-12+1,MONTH(BL180)+1)</f>
        <v>2</v>
      </c>
      <c r="CD180" s="50" t="str">
        <f>IF(CC180=1,CONCATENATE(CB180+1,"/",CC180,"/",1),CONCATENATE(CB180,"/",CC180,"/",1))</f>
        <v>1900/2/1</v>
      </c>
      <c r="CE180" s="50">
        <f t="shared" si="6"/>
        <v>31</v>
      </c>
      <c r="CF180" s="45">
        <f t="shared" si="7"/>
        <v>31</v>
      </c>
      <c r="CG180" s="45">
        <f>DAY(BL180)</f>
        <v>0</v>
      </c>
    </row>
    <row r="181" spans="1:85" ht="12.75" customHeight="1">
      <c r="A181" s="305"/>
      <c r="B181" s="437"/>
      <c r="C181" s="240"/>
      <c r="D181" s="240"/>
      <c r="E181" s="240"/>
      <c r="F181" s="240"/>
      <c r="G181" s="241"/>
      <c r="H181" s="2" t="s">
        <v>21</v>
      </c>
      <c r="I181" s="2"/>
      <c r="J181" s="290"/>
      <c r="K181" s="291"/>
      <c r="L181" s="304"/>
      <c r="M181" s="251"/>
      <c r="N181" s="285"/>
      <c r="O181" s="287"/>
      <c r="P181" s="251"/>
      <c r="Q181" s="298"/>
      <c r="R181" s="102"/>
      <c r="S181" s="264"/>
      <c r="T181" s="251"/>
      <c r="U181" s="253"/>
      <c r="V181"/>
      <c r="W181" s="127"/>
      <c r="X181" s="127"/>
      <c r="Y181" s="127"/>
      <c r="Z181" s="126"/>
      <c r="AA181" s="126"/>
      <c r="AB181" s="127"/>
      <c r="AC181" s="128"/>
      <c r="AD181" s="473"/>
      <c r="AE181" s="292"/>
      <c r="AF181" s="425"/>
      <c r="AG181" s="296"/>
      <c r="AH181" s="282"/>
      <c r="AI181" s="490"/>
      <c r="AJ181" s="191"/>
      <c r="AK181"/>
      <c r="AL181"/>
      <c r="AM181" s="58"/>
      <c r="AN181" s="58"/>
      <c r="AO181" s="59"/>
      <c r="AP181" s="36"/>
      <c r="AQ181" s="37"/>
      <c r="AR181" s="38"/>
      <c r="AS181" s="58"/>
      <c r="AT181" s="58"/>
      <c r="AU181" s="59"/>
      <c r="AV181" s="36"/>
      <c r="AW181" s="37"/>
      <c r="AX181" s="38"/>
      <c r="AY181" s="58"/>
      <c r="AZ181" s="58"/>
      <c r="BA181" s="59"/>
      <c r="BB181" s="36"/>
      <c r="BC181" s="37"/>
      <c r="BD181" s="37"/>
      <c r="BE181" s="58"/>
      <c r="BF181" s="58"/>
      <c r="BG181" s="59"/>
      <c r="BH181" s="36"/>
      <c r="BI181" s="37"/>
      <c r="BJ181" s="38"/>
      <c r="BK181" s="37"/>
      <c r="BL181" s="44"/>
      <c r="BM181" s="37"/>
      <c r="BN181" s="46"/>
      <c r="BO181" s="46"/>
      <c r="BP181" s="47"/>
      <c r="BQ181" s="48"/>
      <c r="BR181" s="48"/>
      <c r="BS181" s="47"/>
      <c r="BT181" s="47"/>
      <c r="BV181" s="49"/>
      <c r="BW181" s="50"/>
      <c r="BX181" s="50"/>
      <c r="BY181" s="50"/>
      <c r="CC181" s="49"/>
      <c r="CD181" s="50"/>
      <c r="CE181" s="50"/>
    </row>
    <row r="182" spans="1:85" ht="12.75" customHeight="1">
      <c r="A182" s="265"/>
      <c r="B182" s="436"/>
      <c r="C182" s="238"/>
      <c r="D182" s="238"/>
      <c r="E182" s="238"/>
      <c r="F182" s="238"/>
      <c r="G182" s="239"/>
      <c r="H182" s="7" t="s">
        <v>20</v>
      </c>
      <c r="I182" s="7"/>
      <c r="J182" s="302"/>
      <c r="K182" s="303"/>
      <c r="L182" s="277" t="str">
        <f>IF($J182&lt;&gt;"",IF($AI182="0-",AS182,IF($AI182="+0",AY182,IF($AI182="+-",BE182,AM182))),"")</f>
        <v/>
      </c>
      <c r="M182" s="250" t="str">
        <f>IF($J182&lt;&gt;"",IF($AI182="0-",AT182,IF($AI182="+0",AZ182,IF($AI182="+-",BF182,AN182))),"")</f>
        <v/>
      </c>
      <c r="N182" s="259" t="str">
        <f>IF($J182&lt;&gt;"",IF($AI182="0-",AU182,IF($AI182="+0",BA182,IF($AI182="+-",BG182,AO182))),"")</f>
        <v/>
      </c>
      <c r="O182" s="286" t="str">
        <f>IF($R183="","",ROUNDDOWN($AG182/12,0))</f>
        <v/>
      </c>
      <c r="P182" s="250" t="str">
        <f>IF($R183="","",ROUNDDOWN(MOD($AG182,12),0))</f>
        <v/>
      </c>
      <c r="Q182" s="297" t="str">
        <f>IF($R183="","", IF( (MOD($AG182,12)-$P182)&gt;=0.5,"半",0))</f>
        <v/>
      </c>
      <c r="R182" s="101" t="s">
        <v>74</v>
      </c>
      <c r="S182" s="263" t="str">
        <f>IF($R183="","",ROUNDDOWN($AG182*($R182/$R183)/12,0))</f>
        <v/>
      </c>
      <c r="T182" s="250" t="str">
        <f>IF($R183="","",ROUNDDOWN(MOD($AG182*($R182/$R183),12),0))</f>
        <v/>
      </c>
      <c r="U182" s="252" t="str">
        <f>IF(R183="","",IF( (MOD($AG182*($R182/$R183),12)-$T182)&gt;=0.5,"半",0) )</f>
        <v/>
      </c>
      <c r="V182"/>
      <c r="W182" s="127"/>
      <c r="X182" s="127"/>
      <c r="Y182" s="127"/>
      <c r="Z182" s="126"/>
      <c r="AA182" s="126"/>
      <c r="AB182" s="127"/>
      <c r="AC182" s="128"/>
      <c r="AD182" s="473"/>
      <c r="AE182" s="292"/>
      <c r="AF182" s="425"/>
      <c r="AG182" s="296">
        <f>IF(OR($AE182&lt;&gt;$AE184,$AE184=""), SUMIF($AE$13:$AE$188,$AE182,$AH$13:$AH$188),"" )</f>
        <v>0</v>
      </c>
      <c r="AH182" s="282" t="e">
        <f>IF(AF182=2,0,L182*12+M182+COUNTIF(N182:N182,"半")*0.5)</f>
        <v>#VALUE!</v>
      </c>
      <c r="AI182" s="489"/>
      <c r="AJ182" s="289" t="str">
        <f>IF(AI182&lt;&gt;"",VLOOKUP(AI182,$AK$13:$AL$16,2),"")</f>
        <v/>
      </c>
      <c r="AK182"/>
      <c r="AL182"/>
      <c r="AM182" s="39">
        <f>IF(AQ182&gt;=12,DATEDIF(BN182,BQ182,"y")+1,DATEDIF(BN182,BQ182,"y"))</f>
        <v>0</v>
      </c>
      <c r="AN182" s="39">
        <f>IF(AQ182&gt;=12,AQ182-12,AQ182)</f>
        <v>0</v>
      </c>
      <c r="AO182" s="40" t="str">
        <f>IF(AR182&lt;=15,"半",0)</f>
        <v>半</v>
      </c>
      <c r="AP182" s="36">
        <f>DATEDIF(BN182,BQ182,"y")</f>
        <v>0</v>
      </c>
      <c r="AQ182" s="37">
        <f>IF(AR182&gt;=16,DATEDIF(BN182,BQ182,"ym")+1,DATEDIF(BN182,BQ182,"ym"))</f>
        <v>0</v>
      </c>
      <c r="AR182" s="38">
        <f>DATEDIF(BN182,BQ182,"md")</f>
        <v>14</v>
      </c>
      <c r="AS182" s="39" t="e">
        <f>IF(AW182&gt;=12,DATEDIF(BN182,BR182,"y")+1,DATEDIF(BN182,BR182,"y"))</f>
        <v>#NUM!</v>
      </c>
      <c r="AT182" s="39" t="e">
        <f>IF(AW182&gt;=12,AW182-12,AW182)</f>
        <v>#NUM!</v>
      </c>
      <c r="AU182" s="40" t="e">
        <f>IF(AX182&lt;=15,"半",0)</f>
        <v>#NUM!</v>
      </c>
      <c r="AV182" s="36" t="e">
        <f>DATEDIF(BN182,BR182,"y")</f>
        <v>#NUM!</v>
      </c>
      <c r="AW182" s="37" t="e">
        <f>IF(AX182&gt;=16,DATEDIF(BN182,BR182,"ym")+1,DATEDIF(BN182,BR182,"ym"))</f>
        <v>#NUM!</v>
      </c>
      <c r="AX182" s="38" t="e">
        <f>DATEDIF(BN182,BR182,"md")</f>
        <v>#NUM!</v>
      </c>
      <c r="AY182" s="39" t="e">
        <f>IF(BC182&gt;=12,DATEDIF(BO182,BQ182,"y")+1,DATEDIF(BO182,BQ182,"y"))</f>
        <v>#NUM!</v>
      </c>
      <c r="AZ182" s="39" t="e">
        <f>IF(BC182&gt;=12,BC182-12,BC182)</f>
        <v>#NUM!</v>
      </c>
      <c r="BA182" s="40" t="e">
        <f>IF(BD182&lt;=15,"半",0)</f>
        <v>#NUM!</v>
      </c>
      <c r="BB182" s="36" t="e">
        <f>DATEDIF(BO182,BQ182,"y")</f>
        <v>#NUM!</v>
      </c>
      <c r="BC182" s="37" t="e">
        <f>IF(BD182&gt;=16,DATEDIF(BO182,BQ182,"ym")+1,DATEDIF(BO182,BQ182,"ym"))</f>
        <v>#NUM!</v>
      </c>
      <c r="BD182" s="37" t="e">
        <f>DATEDIF(BO182,BQ182,"md")</f>
        <v>#NUM!</v>
      </c>
      <c r="BE182" s="39" t="e">
        <f>IF(BI182&gt;=12,DATEDIF(BO182,BR182,"y")+1,DATEDIF(BO182,BR182,"y"))</f>
        <v>#NUM!</v>
      </c>
      <c r="BF182" s="39" t="e">
        <f>IF(BI182&gt;=12,BI182-12,BI182)</f>
        <v>#NUM!</v>
      </c>
      <c r="BG182" s="40" t="e">
        <f>IF(BJ182&lt;=15,"半",0)</f>
        <v>#NUM!</v>
      </c>
      <c r="BH182" s="36" t="e">
        <f>DATEDIF(BO182,BR182,"y")</f>
        <v>#NUM!</v>
      </c>
      <c r="BI182" s="37" t="e">
        <f>IF(BJ182&gt;=16,DATEDIF(BO182,BR182,"ym")+1,DATEDIF(BO182,BR182,"ym"))</f>
        <v>#NUM!</v>
      </c>
      <c r="BJ182" s="38" t="e">
        <f>DATEDIF(BO182,BR182,"md")</f>
        <v>#NUM!</v>
      </c>
      <c r="BK182" s="37"/>
      <c r="BL182" s="44">
        <f>IF(J183="現在",$AJ$6,J183)</f>
        <v>0</v>
      </c>
      <c r="BM182" s="37">
        <v>14</v>
      </c>
      <c r="BN182" s="46">
        <f>IF(DAY(J182)&lt;=15,J182-DAY(J182)+1,J182-DAY(J182)+16)</f>
        <v>1</v>
      </c>
      <c r="BO182" s="46">
        <f>IF(DAY(BN182)=1,BN182+15,BX182)</f>
        <v>16</v>
      </c>
      <c r="BP182" s="47"/>
      <c r="BQ182" s="115">
        <f>IF(CG182&gt;=16,CE182,IF(J183="現在",$AJ$6-CG182+15,J183-CG182+15))</f>
        <v>15</v>
      </c>
      <c r="BR182" s="48">
        <f>IF(DAY(BQ182)=15,BQ182-DAY(BQ182),BQ182-DAY(BQ182)+15)</f>
        <v>0</v>
      </c>
      <c r="BS182" s="47"/>
      <c r="BT182" s="47"/>
      <c r="BU182" s="45">
        <f>YEAR(J182)</f>
        <v>1900</v>
      </c>
      <c r="BV182" s="49">
        <f>MONTH(J182)+1</f>
        <v>2</v>
      </c>
      <c r="BW182" s="50" t="str">
        <f>CONCATENATE(BU182,"/",BV182,"/",1)</f>
        <v>1900/2/1</v>
      </c>
      <c r="BX182" s="50">
        <f t="shared" si="4"/>
        <v>32</v>
      </c>
      <c r="BY182" s="50">
        <f>BW182-1</f>
        <v>31</v>
      </c>
      <c r="BZ182" s="45">
        <f t="shared" si="5"/>
        <v>31</v>
      </c>
      <c r="CA182" s="45">
        <f>DAY(J182)</f>
        <v>0</v>
      </c>
      <c r="CB182" s="45">
        <f>YEAR(BL182)</f>
        <v>1900</v>
      </c>
      <c r="CC182" s="49">
        <f>IF(MONTH(BL182)=12,MONTH(BL182)-12+1,MONTH(BL182)+1)</f>
        <v>2</v>
      </c>
      <c r="CD182" s="50" t="str">
        <f>IF(CC182=1,CONCATENATE(CB182+1,"/",CC182,"/",1),CONCATENATE(CB182,"/",CC182,"/",1))</f>
        <v>1900/2/1</v>
      </c>
      <c r="CE182" s="50">
        <f t="shared" si="6"/>
        <v>31</v>
      </c>
      <c r="CF182" s="45">
        <f t="shared" si="7"/>
        <v>31</v>
      </c>
      <c r="CG182" s="45">
        <f>DAY(BL182)</f>
        <v>0</v>
      </c>
    </row>
    <row r="183" spans="1:85" ht="12.75" customHeight="1">
      <c r="A183" s="305"/>
      <c r="B183" s="437"/>
      <c r="C183" s="240"/>
      <c r="D183" s="240"/>
      <c r="E183" s="240"/>
      <c r="F183" s="240"/>
      <c r="G183" s="241"/>
      <c r="H183" s="2" t="s">
        <v>21</v>
      </c>
      <c r="I183" s="2"/>
      <c r="J183" s="290"/>
      <c r="K183" s="291"/>
      <c r="L183" s="304"/>
      <c r="M183" s="251"/>
      <c r="N183" s="285"/>
      <c r="O183" s="287"/>
      <c r="P183" s="251"/>
      <c r="Q183" s="298"/>
      <c r="R183" s="102"/>
      <c r="S183" s="264"/>
      <c r="T183" s="251"/>
      <c r="U183" s="253"/>
      <c r="V183"/>
      <c r="W183" s="127"/>
      <c r="X183" s="127"/>
      <c r="Y183" s="127"/>
      <c r="Z183" s="126"/>
      <c r="AA183" s="126"/>
      <c r="AB183" s="127"/>
      <c r="AC183" s="128"/>
      <c r="AD183" s="473"/>
      <c r="AE183" s="292"/>
      <c r="AF183" s="425"/>
      <c r="AG183" s="296"/>
      <c r="AH183" s="282"/>
      <c r="AI183" s="490"/>
      <c r="AJ183" s="191"/>
      <c r="AK183"/>
      <c r="AL183"/>
      <c r="AM183" s="58"/>
      <c r="AN183" s="58"/>
      <c r="AO183" s="59"/>
      <c r="AP183" s="36"/>
      <c r="AQ183" s="37"/>
      <c r="AR183" s="38"/>
      <c r="AS183" s="58"/>
      <c r="AT183" s="58"/>
      <c r="AU183" s="59"/>
      <c r="AV183" s="36"/>
      <c r="AW183" s="37"/>
      <c r="AX183" s="38"/>
      <c r="AY183" s="58"/>
      <c r="AZ183" s="58"/>
      <c r="BA183" s="59"/>
      <c r="BB183" s="36"/>
      <c r="BC183" s="37"/>
      <c r="BD183" s="37"/>
      <c r="BE183" s="58"/>
      <c r="BF183" s="58"/>
      <c r="BG183" s="59"/>
      <c r="BH183" s="36"/>
      <c r="BI183" s="37"/>
      <c r="BJ183" s="38"/>
      <c r="BK183" s="37"/>
      <c r="BL183" s="44"/>
      <c r="BM183" s="37"/>
      <c r="BN183" s="46"/>
      <c r="BO183" s="46"/>
      <c r="BP183" s="47"/>
      <c r="BQ183" s="48"/>
      <c r="BR183" s="48"/>
      <c r="BS183" s="47"/>
      <c r="BT183" s="47"/>
      <c r="BV183" s="49"/>
      <c r="BW183" s="50"/>
      <c r="BX183" s="50"/>
      <c r="BY183" s="50"/>
      <c r="CC183" s="49"/>
      <c r="CD183" s="50"/>
      <c r="CE183" s="50"/>
    </row>
    <row r="184" spans="1:85" ht="12.75" customHeight="1">
      <c r="A184" s="265"/>
      <c r="B184" s="436"/>
      <c r="C184" s="238"/>
      <c r="D184" s="238"/>
      <c r="E184" s="238"/>
      <c r="F184" s="238"/>
      <c r="G184" s="239"/>
      <c r="H184" s="7" t="s">
        <v>20</v>
      </c>
      <c r="I184" s="7"/>
      <c r="J184" s="302"/>
      <c r="K184" s="303"/>
      <c r="L184" s="277" t="str">
        <f>IF($J184&lt;&gt;"",IF($AI184="0-",AS184,IF($AI184="+0",AY184,IF($AI184="+-",BE184,AM184))),"")</f>
        <v/>
      </c>
      <c r="M184" s="250" t="str">
        <f>IF($J184&lt;&gt;"",IF($AI184="0-",AT184,IF($AI184="+0",AZ184,IF($AI184="+-",BF184,AN184))),"")</f>
        <v/>
      </c>
      <c r="N184" s="259" t="str">
        <f>IF($J184&lt;&gt;"",IF($AI184="0-",AU184,IF($AI184="+0",BA184,IF($AI184="+-",BG184,AO184))),"")</f>
        <v/>
      </c>
      <c r="O184" s="286" t="str">
        <f>IF($R185="","",ROUNDDOWN($AG184/12,0))</f>
        <v/>
      </c>
      <c r="P184" s="250" t="str">
        <f>IF($R185="","",ROUNDDOWN(MOD($AG184,12),0))</f>
        <v/>
      </c>
      <c r="Q184" s="297" t="str">
        <f>IF($R185="","", IF( (MOD($AG184,12)-$P184)&gt;=0.5,"半",0))</f>
        <v/>
      </c>
      <c r="R184" s="101" t="s">
        <v>74</v>
      </c>
      <c r="S184" s="263" t="str">
        <f>IF($R185="","",ROUNDDOWN($AG184*($R184/$R185)/12,0))</f>
        <v/>
      </c>
      <c r="T184" s="250" t="str">
        <f>IF($R185="","",ROUNDDOWN(MOD($AG184*($R184/$R185),12),0))</f>
        <v/>
      </c>
      <c r="U184" s="252" t="str">
        <f>IF(R185="","",IF( (MOD($AG184*($R184/$R185),12)-$T184)&gt;=0.5,"半",0) )</f>
        <v/>
      </c>
      <c r="V184"/>
      <c r="W184" s="127"/>
      <c r="X184" s="127"/>
      <c r="Y184" s="127"/>
      <c r="Z184" s="126"/>
      <c r="AA184" s="126"/>
      <c r="AB184" s="127"/>
      <c r="AC184" s="128"/>
      <c r="AD184" s="473"/>
      <c r="AE184" s="292"/>
      <c r="AF184" s="425"/>
      <c r="AG184" s="296">
        <f>IF(OR($AE184&lt;&gt;$AE186,$AE186=""), SUMIF($AE$13:$AE$188,$AE184,$AH$13:$AH$188),"" )</f>
        <v>0</v>
      </c>
      <c r="AH184" s="282" t="e">
        <f>IF(AF184=2,0,L184*12+M184+COUNTIF(N184:N184,"半")*0.5)</f>
        <v>#VALUE!</v>
      </c>
      <c r="AI184" s="489"/>
      <c r="AJ184" s="289" t="str">
        <f>IF(AI184&lt;&gt;"",VLOOKUP(AI184,$AK$13:$AL$16,2),"")</f>
        <v/>
      </c>
      <c r="AK184"/>
      <c r="AL184"/>
      <c r="AM184" s="39">
        <f>IF(AQ184&gt;=12,DATEDIF(BN184,BQ184,"y")+1,DATEDIF(BN184,BQ184,"y"))</f>
        <v>0</v>
      </c>
      <c r="AN184" s="39">
        <f>IF(AQ184&gt;=12,AQ184-12,AQ184)</f>
        <v>0</v>
      </c>
      <c r="AO184" s="40" t="str">
        <f>IF(AR184&lt;=15,"半",0)</f>
        <v>半</v>
      </c>
      <c r="AP184" s="36">
        <f>DATEDIF(BN184,BQ184,"y")</f>
        <v>0</v>
      </c>
      <c r="AQ184" s="37">
        <f>IF(AR184&gt;=16,DATEDIF(BN184,BQ184,"ym")+1,DATEDIF(BN184,BQ184,"ym"))</f>
        <v>0</v>
      </c>
      <c r="AR184" s="38">
        <f>DATEDIF(BN184,BQ184,"md")</f>
        <v>14</v>
      </c>
      <c r="AS184" s="39" t="e">
        <f>IF(AW184&gt;=12,DATEDIF(BN184,BR184,"y")+1,DATEDIF(BN184,BR184,"y"))</f>
        <v>#NUM!</v>
      </c>
      <c r="AT184" s="39" t="e">
        <f>IF(AW184&gt;=12,AW184-12,AW184)</f>
        <v>#NUM!</v>
      </c>
      <c r="AU184" s="40" t="e">
        <f>IF(AX184&lt;=15,"半",0)</f>
        <v>#NUM!</v>
      </c>
      <c r="AV184" s="36" t="e">
        <f>DATEDIF(BN184,BR184,"y")</f>
        <v>#NUM!</v>
      </c>
      <c r="AW184" s="37" t="e">
        <f>IF(AX184&gt;=16,DATEDIF(BN184,BR184,"ym")+1,DATEDIF(BN184,BR184,"ym"))</f>
        <v>#NUM!</v>
      </c>
      <c r="AX184" s="38" t="e">
        <f>DATEDIF(BN184,BR184,"md")</f>
        <v>#NUM!</v>
      </c>
      <c r="AY184" s="39" t="e">
        <f>IF(BC184&gt;=12,DATEDIF(BO184,BQ184,"y")+1,DATEDIF(BO184,BQ184,"y"))</f>
        <v>#NUM!</v>
      </c>
      <c r="AZ184" s="39" t="e">
        <f>IF(BC184&gt;=12,BC184-12,BC184)</f>
        <v>#NUM!</v>
      </c>
      <c r="BA184" s="40" t="e">
        <f>IF(BD184&lt;=15,"半",0)</f>
        <v>#NUM!</v>
      </c>
      <c r="BB184" s="36" t="e">
        <f>DATEDIF(BO184,BQ184,"y")</f>
        <v>#NUM!</v>
      </c>
      <c r="BC184" s="37" t="e">
        <f>IF(BD184&gt;=16,DATEDIF(BO184,BQ184,"ym")+1,DATEDIF(BO184,BQ184,"ym"))</f>
        <v>#NUM!</v>
      </c>
      <c r="BD184" s="37" t="e">
        <f>DATEDIF(BO184,BQ184,"md")</f>
        <v>#NUM!</v>
      </c>
      <c r="BE184" s="39" t="e">
        <f>IF(BI184&gt;=12,DATEDIF(BO184,BR184,"y")+1,DATEDIF(BO184,BR184,"y"))</f>
        <v>#NUM!</v>
      </c>
      <c r="BF184" s="39" t="e">
        <f>IF(BI184&gt;=12,BI184-12,BI184)</f>
        <v>#NUM!</v>
      </c>
      <c r="BG184" s="40" t="e">
        <f>IF(BJ184&lt;=15,"半",0)</f>
        <v>#NUM!</v>
      </c>
      <c r="BH184" s="36" t="e">
        <f>DATEDIF(BO184,BR184,"y")</f>
        <v>#NUM!</v>
      </c>
      <c r="BI184" s="37" t="e">
        <f>IF(BJ184&gt;=16,DATEDIF(BO184,BR184,"ym")+1,DATEDIF(BO184,BR184,"ym"))</f>
        <v>#NUM!</v>
      </c>
      <c r="BJ184" s="38" t="e">
        <f>DATEDIF(BO184,BR184,"md")</f>
        <v>#NUM!</v>
      </c>
      <c r="BK184" s="37"/>
      <c r="BL184" s="44">
        <f>IF(J185="現在",$AJ$6,J185)</f>
        <v>0</v>
      </c>
      <c r="BM184" s="37">
        <v>15</v>
      </c>
      <c r="BN184" s="46">
        <f>IF(DAY(J184)&lt;=15,J184-DAY(J184)+1,J184-DAY(J184)+16)</f>
        <v>1</v>
      </c>
      <c r="BO184" s="46">
        <f>IF(DAY(BN184)=1,BN184+15,BX184)</f>
        <v>16</v>
      </c>
      <c r="BP184" s="47"/>
      <c r="BQ184" s="115">
        <f>IF(CG184&gt;=16,CE184,IF(J185="現在",$AJ$6-CG184+15,J185-CG184+15))</f>
        <v>15</v>
      </c>
      <c r="BR184" s="48">
        <f>IF(DAY(BQ184)=15,BQ184-DAY(BQ184),BQ184-DAY(BQ184)+15)</f>
        <v>0</v>
      </c>
      <c r="BS184" s="47"/>
      <c r="BT184" s="47"/>
      <c r="BU184" s="45">
        <f>YEAR(J184)</f>
        <v>1900</v>
      </c>
      <c r="BV184" s="49">
        <f>MONTH(J184)+1</f>
        <v>2</v>
      </c>
      <c r="BW184" s="50" t="str">
        <f>CONCATENATE(BU184,"/",BV184,"/",1)</f>
        <v>1900/2/1</v>
      </c>
      <c r="BX184" s="50">
        <f t="shared" si="4"/>
        <v>32</v>
      </c>
      <c r="BY184" s="50">
        <f>BW184-1</f>
        <v>31</v>
      </c>
      <c r="BZ184" s="45">
        <f t="shared" si="5"/>
        <v>31</v>
      </c>
      <c r="CA184" s="45">
        <f>DAY(J184)</f>
        <v>0</v>
      </c>
      <c r="CB184" s="45">
        <f>YEAR(BL184)</f>
        <v>1900</v>
      </c>
      <c r="CC184" s="49">
        <f>IF(MONTH(BL184)=12,MONTH(BL184)-12+1,MONTH(BL184)+1)</f>
        <v>2</v>
      </c>
      <c r="CD184" s="50" t="str">
        <f>IF(CC184=1,CONCATENATE(CB184+1,"/",CC184,"/",1),CONCATENATE(CB184,"/",CC184,"/",1))</f>
        <v>1900/2/1</v>
      </c>
      <c r="CE184" s="50">
        <f t="shared" si="6"/>
        <v>31</v>
      </c>
      <c r="CF184" s="45">
        <f t="shared" si="7"/>
        <v>31</v>
      </c>
      <c r="CG184" s="45">
        <f>DAY(BL184)</f>
        <v>0</v>
      </c>
    </row>
    <row r="185" spans="1:85" ht="12.75" customHeight="1">
      <c r="A185" s="305"/>
      <c r="B185" s="437"/>
      <c r="C185" s="240"/>
      <c r="D185" s="240"/>
      <c r="E185" s="240"/>
      <c r="F185" s="240"/>
      <c r="G185" s="241"/>
      <c r="H185" s="2" t="s">
        <v>21</v>
      </c>
      <c r="I185" s="2"/>
      <c r="J185" s="290"/>
      <c r="K185" s="291"/>
      <c r="L185" s="304"/>
      <c r="M185" s="251"/>
      <c r="N185" s="285"/>
      <c r="O185" s="287"/>
      <c r="P185" s="251"/>
      <c r="Q185" s="298"/>
      <c r="R185" s="102"/>
      <c r="S185" s="264"/>
      <c r="T185" s="251"/>
      <c r="U185" s="253"/>
      <c r="V185"/>
      <c r="W185" s="127"/>
      <c r="X185" s="127"/>
      <c r="Y185" s="127"/>
      <c r="Z185" s="126"/>
      <c r="AA185" s="126"/>
      <c r="AB185" s="127"/>
      <c r="AC185" s="128"/>
      <c r="AD185" s="473"/>
      <c r="AE185" s="292"/>
      <c r="AF185" s="425"/>
      <c r="AG185" s="296"/>
      <c r="AH185" s="282"/>
      <c r="AI185" s="490"/>
      <c r="AJ185" s="191"/>
      <c r="AK185"/>
      <c r="AL185"/>
      <c r="AM185" s="58"/>
      <c r="AN185" s="58"/>
      <c r="AO185" s="59"/>
      <c r="AP185" s="36"/>
      <c r="AQ185" s="37"/>
      <c r="AR185" s="38"/>
      <c r="AS185" s="58"/>
      <c r="AT185" s="58"/>
      <c r="AU185" s="59"/>
      <c r="AV185" s="36"/>
      <c r="AW185" s="37"/>
      <c r="AX185" s="38"/>
      <c r="AY185" s="58"/>
      <c r="AZ185" s="58"/>
      <c r="BA185" s="59"/>
      <c r="BB185" s="36"/>
      <c r="BC185" s="37"/>
      <c r="BD185" s="37"/>
      <c r="BE185" s="58"/>
      <c r="BF185" s="58"/>
      <c r="BG185" s="59"/>
      <c r="BH185" s="36"/>
      <c r="BI185" s="37"/>
      <c r="BJ185" s="38"/>
      <c r="BK185" s="37"/>
      <c r="BL185" s="44"/>
      <c r="BM185" s="37"/>
      <c r="BN185" s="46"/>
      <c r="BO185" s="46"/>
      <c r="BP185" s="47"/>
      <c r="BQ185" s="48"/>
      <c r="BR185" s="48"/>
      <c r="BS185" s="47"/>
      <c r="BT185" s="47"/>
      <c r="BV185" s="49"/>
      <c r="BW185" s="50"/>
      <c r="BX185" s="50"/>
      <c r="BY185" s="50"/>
      <c r="CC185" s="49"/>
      <c r="CD185" s="50"/>
      <c r="CE185" s="50"/>
    </row>
    <row r="186" spans="1:85" ht="12.75" customHeight="1">
      <c r="A186" s="265"/>
      <c r="B186" s="436"/>
      <c r="C186" s="238"/>
      <c r="D186" s="238"/>
      <c r="E186" s="238"/>
      <c r="F186" s="238"/>
      <c r="G186" s="239"/>
      <c r="H186" s="7" t="s">
        <v>20</v>
      </c>
      <c r="I186" s="7"/>
      <c r="J186" s="302"/>
      <c r="K186" s="303"/>
      <c r="L186" s="277" t="str">
        <f>IF($J186&lt;&gt;"",IF($AI186="0-",AS186,IF($AI186="+0",AY186,IF($AI186="+-",BE186,AM186))),"")</f>
        <v/>
      </c>
      <c r="M186" s="250" t="str">
        <f>IF($J186&lt;&gt;"",IF($AI186="0-",AT186,IF($AI186="+0",AZ186,IF($AI186="+-",BF186,AN186))),"")</f>
        <v/>
      </c>
      <c r="N186" s="259" t="str">
        <f>IF($J186&lt;&gt;"",IF($AI186="0-",AU186,IF($AI186="+0",BA186,IF($AI186="+-",BG186,AO186))),"")</f>
        <v/>
      </c>
      <c r="O186" s="286" t="str">
        <f>IF($R187="","",ROUNDDOWN($AG186/12,0))</f>
        <v/>
      </c>
      <c r="P186" s="250" t="str">
        <f>IF($R187="","",ROUNDDOWN(MOD($AG186,12),0))</f>
        <v/>
      </c>
      <c r="Q186" s="297" t="str">
        <f>IF($R187="","", IF( (MOD($AG186,12)-$P186)&gt;=0.5,"半",0))</f>
        <v/>
      </c>
      <c r="R186" s="101" t="s">
        <v>74</v>
      </c>
      <c r="S186" s="263" t="str">
        <f>IF($R187="","",ROUNDDOWN($AG186*($R186/$R187)/12,0))</f>
        <v/>
      </c>
      <c r="T186" s="250" t="str">
        <f>IF($R187="","",ROUNDDOWN(MOD($AG186*($R186/$R187),12),0))</f>
        <v/>
      </c>
      <c r="U186" s="252" t="str">
        <f>IF(R187="","",IF( (MOD($AG186*($R186/$R187),12)-$T186)&gt;=0.5,"半",0) )</f>
        <v/>
      </c>
      <c r="V186"/>
      <c r="W186" s="127"/>
      <c r="X186" s="127"/>
      <c r="Y186" s="127"/>
      <c r="Z186" s="126"/>
      <c r="AA186" s="126"/>
      <c r="AB186" s="127"/>
      <c r="AC186" s="128"/>
      <c r="AE186" s="292"/>
      <c r="AF186" s="425"/>
      <c r="AG186" s="296">
        <f>IF(OR($AE186&lt;&gt;$AE188,$AE188=""), SUMIF($AE$13:$AE$188,$AE186,$AH$13:$AH$188),"" )</f>
        <v>0</v>
      </c>
      <c r="AH186" s="282" t="e">
        <f>IF(AF186=2,0,L186*12+M186+COUNTIF(N186:N186,"半")*0.5)</f>
        <v>#VALUE!</v>
      </c>
      <c r="AI186" s="489"/>
      <c r="AJ186" s="289" t="str">
        <f>IF(AI186&lt;&gt;"",VLOOKUP(AI186,$AK$13:$AL$16,2),"")</f>
        <v/>
      </c>
      <c r="AK186"/>
      <c r="AL186"/>
      <c r="AM186" s="39">
        <f>IF(AQ186&gt;=12,DATEDIF(BN186,BQ186,"y")+1,DATEDIF(BN186,BQ186,"y"))</f>
        <v>0</v>
      </c>
      <c r="AN186" s="39">
        <f>IF(AQ186&gt;=12,AQ186-12,AQ186)</f>
        <v>0</v>
      </c>
      <c r="AO186" s="40" t="str">
        <f>IF(AR186&lt;=15,"半",0)</f>
        <v>半</v>
      </c>
      <c r="AP186" s="36">
        <f>DATEDIF(BN186,BQ186,"y")</f>
        <v>0</v>
      </c>
      <c r="AQ186" s="37">
        <f>IF(AR186&gt;=16,DATEDIF(BN186,BQ186,"ym")+1,DATEDIF(BN186,BQ186,"ym"))</f>
        <v>0</v>
      </c>
      <c r="AR186" s="38">
        <f>DATEDIF(BN186,BQ186,"md")</f>
        <v>14</v>
      </c>
      <c r="AS186" s="39" t="e">
        <f>IF(AW186&gt;=12,DATEDIF(BN186,BR186,"y")+1,DATEDIF(BN186,BR186,"y"))</f>
        <v>#NUM!</v>
      </c>
      <c r="AT186" s="39" t="e">
        <f>IF(AW186&gt;=12,AW186-12,AW186)</f>
        <v>#NUM!</v>
      </c>
      <c r="AU186" s="40" t="e">
        <f>IF(AX186&lt;=15,"半",0)</f>
        <v>#NUM!</v>
      </c>
      <c r="AV186" s="36" t="e">
        <f>DATEDIF(BN186,BR186,"y")</f>
        <v>#NUM!</v>
      </c>
      <c r="AW186" s="37" t="e">
        <f>IF(AX186&gt;=16,DATEDIF(BN186,BR186,"ym")+1,DATEDIF(BN186,BR186,"ym"))</f>
        <v>#NUM!</v>
      </c>
      <c r="AX186" s="38" t="e">
        <f>DATEDIF(BN186,BR186,"md")</f>
        <v>#NUM!</v>
      </c>
      <c r="AY186" s="39" t="e">
        <f>IF(BC186&gt;=12,DATEDIF(BO186,BQ186,"y")+1,DATEDIF(BO186,BQ186,"y"))</f>
        <v>#NUM!</v>
      </c>
      <c r="AZ186" s="39" t="e">
        <f>IF(BC186&gt;=12,BC186-12,BC186)</f>
        <v>#NUM!</v>
      </c>
      <c r="BA186" s="40" t="e">
        <f>IF(BD186&lt;=15,"半",0)</f>
        <v>#NUM!</v>
      </c>
      <c r="BB186" s="36" t="e">
        <f>DATEDIF(BO186,BQ186,"y")</f>
        <v>#NUM!</v>
      </c>
      <c r="BC186" s="37" t="e">
        <f>IF(BD186&gt;=16,DATEDIF(BO186,BQ186,"ym")+1,DATEDIF(BO186,BQ186,"ym"))</f>
        <v>#NUM!</v>
      </c>
      <c r="BD186" s="37" t="e">
        <f>DATEDIF(BO186,BQ186,"md")</f>
        <v>#NUM!</v>
      </c>
      <c r="BE186" s="39" t="e">
        <f>IF(BI186&gt;=12,DATEDIF(BO186,BR186,"y")+1,DATEDIF(BO186,BR186,"y"))</f>
        <v>#NUM!</v>
      </c>
      <c r="BF186" s="39" t="e">
        <f>IF(BI186&gt;=12,BI186-12,BI186)</f>
        <v>#NUM!</v>
      </c>
      <c r="BG186" s="40" t="e">
        <f>IF(BJ186&lt;=15,"半",0)</f>
        <v>#NUM!</v>
      </c>
      <c r="BH186" s="36" t="e">
        <f>DATEDIF(BO186,BR186,"y")</f>
        <v>#NUM!</v>
      </c>
      <c r="BI186" s="37" t="e">
        <f>IF(BJ186&gt;=16,DATEDIF(BO186,BR186,"ym")+1,DATEDIF(BO186,BR186,"ym"))</f>
        <v>#NUM!</v>
      </c>
      <c r="BJ186" s="38" t="e">
        <f>DATEDIF(BO186,BR186,"md")</f>
        <v>#NUM!</v>
      </c>
      <c r="BK186" s="37"/>
      <c r="BL186" s="44">
        <f>IF(J187="現在",$AJ$6,J187)</f>
        <v>0</v>
      </c>
      <c r="BM186" s="37">
        <v>16</v>
      </c>
      <c r="BN186" s="46">
        <f>IF(DAY(J186)&lt;=15,J186-DAY(J186)+1,J186-DAY(J186)+16)</f>
        <v>1</v>
      </c>
      <c r="BO186" s="46">
        <f>IF(DAY(BN186)=1,BN186+15,BX186)</f>
        <v>16</v>
      </c>
      <c r="BP186" s="47"/>
      <c r="BQ186" s="115">
        <f>IF(CG186&gt;=16,CE186,IF(J187="現在",$AJ$6-CG186+15,J187-CG186+15))</f>
        <v>15</v>
      </c>
      <c r="BR186" s="48">
        <f>IF(DAY(BQ186)=15,BQ186-DAY(BQ186),BQ186-DAY(BQ186)+15)</f>
        <v>0</v>
      </c>
      <c r="BS186" s="47"/>
      <c r="BT186" s="47"/>
      <c r="BU186" s="45">
        <f>YEAR(J186)</f>
        <v>1900</v>
      </c>
      <c r="BV186" s="49">
        <f>MONTH(J186)+1</f>
        <v>2</v>
      </c>
      <c r="BW186" s="50" t="str">
        <f>CONCATENATE(BU186,"/",BV186,"/",1)</f>
        <v>1900/2/1</v>
      </c>
      <c r="BX186" s="50">
        <f t="shared" si="4"/>
        <v>32</v>
      </c>
      <c r="BY186" s="50">
        <f>BW186-1</f>
        <v>31</v>
      </c>
      <c r="BZ186" s="45">
        <f t="shared" si="5"/>
        <v>31</v>
      </c>
      <c r="CA186" s="45">
        <f>DAY(J186)</f>
        <v>0</v>
      </c>
      <c r="CB186" s="45">
        <f>YEAR(BL186)</f>
        <v>1900</v>
      </c>
      <c r="CC186" s="49">
        <f>IF(MONTH(BL186)=12,MONTH(BL186)-12+1,MONTH(BL186)+1)</f>
        <v>2</v>
      </c>
      <c r="CD186" s="50" t="str">
        <f>IF(CC186=1,CONCATENATE(CB186+1,"/",CC186,"/",1),CONCATENATE(CB186,"/",CC186,"/",1))</f>
        <v>1900/2/1</v>
      </c>
      <c r="CE186" s="50">
        <f t="shared" si="6"/>
        <v>31</v>
      </c>
      <c r="CF186" s="45">
        <f t="shared" si="7"/>
        <v>31</v>
      </c>
      <c r="CG186" s="45">
        <f>DAY(BL186)</f>
        <v>0</v>
      </c>
    </row>
    <row r="187" spans="1:85" ht="12.75" customHeight="1">
      <c r="A187" s="305"/>
      <c r="B187" s="437"/>
      <c r="C187" s="240"/>
      <c r="D187" s="240"/>
      <c r="E187" s="240"/>
      <c r="F187" s="240"/>
      <c r="G187" s="241"/>
      <c r="H187" s="2" t="s">
        <v>21</v>
      </c>
      <c r="I187" s="2"/>
      <c r="J187" s="290"/>
      <c r="K187" s="291"/>
      <c r="L187" s="304"/>
      <c r="M187" s="251"/>
      <c r="N187" s="285"/>
      <c r="O187" s="287"/>
      <c r="P187" s="251"/>
      <c r="Q187" s="298"/>
      <c r="R187" s="102"/>
      <c r="S187" s="264"/>
      <c r="T187" s="251"/>
      <c r="U187" s="253"/>
      <c r="V187"/>
      <c r="W187" s="127"/>
      <c r="X187" s="127"/>
      <c r="Y187" s="127"/>
      <c r="Z187" s="126"/>
      <c r="AA187" s="126"/>
      <c r="AB187" s="127"/>
      <c r="AC187" s="128"/>
      <c r="AE187" s="292"/>
      <c r="AF187" s="425"/>
      <c r="AG187" s="296"/>
      <c r="AH187" s="282"/>
      <c r="AI187" s="490"/>
      <c r="AJ187" s="191"/>
      <c r="AK187"/>
      <c r="AL187"/>
      <c r="AM187" s="58"/>
      <c r="AN187" s="58"/>
      <c r="AO187" s="59"/>
      <c r="AP187" s="36"/>
      <c r="AQ187" s="37"/>
      <c r="AR187" s="38"/>
      <c r="AS187" s="58"/>
      <c r="AT187" s="58"/>
      <c r="AU187" s="59"/>
      <c r="AV187" s="36"/>
      <c r="AW187" s="37"/>
      <c r="AX187" s="38"/>
      <c r="AY187" s="58"/>
      <c r="AZ187" s="58"/>
      <c r="BA187" s="59"/>
      <c r="BB187" s="36"/>
      <c r="BC187" s="37"/>
      <c r="BD187" s="37"/>
      <c r="BE187" s="58"/>
      <c r="BF187" s="58"/>
      <c r="BG187" s="59"/>
      <c r="BH187" s="36"/>
      <c r="BI187" s="37"/>
      <c r="BJ187" s="38"/>
      <c r="BK187" s="37"/>
      <c r="BL187" s="44"/>
      <c r="BM187" s="37"/>
      <c r="BN187" s="46"/>
      <c r="BO187" s="46"/>
      <c r="BP187" s="47"/>
      <c r="BQ187" s="48"/>
      <c r="BR187" s="48"/>
      <c r="BS187" s="47"/>
      <c r="BT187" s="47"/>
      <c r="BV187" s="49"/>
      <c r="BW187" s="50"/>
      <c r="BX187" s="50"/>
      <c r="BY187" s="50"/>
      <c r="CC187" s="49"/>
      <c r="CD187" s="50"/>
      <c r="CE187" s="50"/>
    </row>
    <row r="188" spans="1:85" ht="12.75" customHeight="1">
      <c r="A188" s="265"/>
      <c r="B188" s="436"/>
      <c r="C188" s="238"/>
      <c r="D188" s="238"/>
      <c r="E188" s="238"/>
      <c r="F188" s="238"/>
      <c r="G188" s="239"/>
      <c r="H188" s="7" t="s">
        <v>20</v>
      </c>
      <c r="I188" s="7"/>
      <c r="J188" s="302"/>
      <c r="K188" s="303"/>
      <c r="L188" s="277" t="str">
        <f>IF($J188&lt;&gt;"",IF($AI188="0-",AS188,IF($AI188="+0",AY188,IF($AI188="+-",BE188,AM188))),"")</f>
        <v/>
      </c>
      <c r="M188" s="250" t="str">
        <f>IF($J188&lt;&gt;"",IF($AI188="0-",AT188,IF($AI188="+0",AZ188,IF($AI188="+-",BF188,AN188))),"")</f>
        <v/>
      </c>
      <c r="N188" s="278" t="str">
        <f>IF($J188&lt;&gt;"",IF($AI188="0-",AU188,IF($AI188="+0",BA188,IF($AI188="+-",BG188,AO188))),"")</f>
        <v/>
      </c>
      <c r="O188" s="286" t="str">
        <f>IF($R189="","",ROUNDDOWN($AG188/12,0))</f>
        <v/>
      </c>
      <c r="P188" s="250" t="str">
        <f>IF($R189="","",ROUNDDOWN(MOD($AG188,12),0))</f>
        <v/>
      </c>
      <c r="Q188" s="297" t="str">
        <f>IF($R189="","", IF( (MOD($AG188,12)-$P188)&gt;=0.5,"半",0))</f>
        <v/>
      </c>
      <c r="R188" s="101" t="s">
        <v>74</v>
      </c>
      <c r="S188" s="263" t="str">
        <f>IF($R189="","",ROUNDDOWN($AG188*($R188/$R189)/12,0))</f>
        <v/>
      </c>
      <c r="T188" s="250" t="str">
        <f>IF($R189="","",ROUNDDOWN(MOD($AG188*($R188/$R189),12),0))</f>
        <v/>
      </c>
      <c r="U188" s="252" t="str">
        <f>IF(R189="","",IF( (MOD($AG188*($R188/$R189),12)-$T188)&gt;=0.5,"半",0) )</f>
        <v/>
      </c>
      <c r="V188"/>
      <c r="W188" s="127"/>
      <c r="X188" s="127"/>
      <c r="Y188" s="127"/>
      <c r="Z188" s="126"/>
      <c r="AA188" s="126"/>
      <c r="AB188" s="127"/>
      <c r="AC188" s="128"/>
      <c r="AE188" s="292"/>
      <c r="AF188" s="425"/>
      <c r="AG188" s="296">
        <f>IF(OR($AE188&lt;&gt;$AE190,$AE190=""), SUMIF($AE$13:$AE$188,$AE188,$AH$13:$AH$188),"" )</f>
        <v>0</v>
      </c>
      <c r="AH188" s="282" t="e">
        <f>IF(AF188=2,0,L188*12+M188+COUNTIF(N188:N188,"半")*0.5)</f>
        <v>#VALUE!</v>
      </c>
      <c r="AI188" s="489"/>
      <c r="AJ188" s="289" t="str">
        <f>IF(AI188&lt;&gt;"",VLOOKUP(AI188,$AK$13:$AL$16,2),"")</f>
        <v/>
      </c>
      <c r="AK188"/>
      <c r="AL188"/>
      <c r="AM188" s="39">
        <f>IF(AQ188&gt;=12,DATEDIF(BN188,BQ188,"y")+1,DATEDIF(BN188,BQ188,"y"))</f>
        <v>0</v>
      </c>
      <c r="AN188" s="39">
        <f>IF(AQ188&gt;=12,AQ188-12,AQ188)</f>
        <v>0</v>
      </c>
      <c r="AO188" s="40" t="str">
        <f>IF(AR188&lt;=15,"半",0)</f>
        <v>半</v>
      </c>
      <c r="AP188" s="36">
        <f>DATEDIF(BN188,BQ188,"y")</f>
        <v>0</v>
      </c>
      <c r="AQ188" s="37">
        <f>IF(AR188&gt;=16,DATEDIF(BN188,BQ188,"ym")+1,DATEDIF(BN188,BQ188,"ym"))</f>
        <v>0</v>
      </c>
      <c r="AR188" s="38">
        <f>DATEDIF(BN188,BQ188,"md")</f>
        <v>14</v>
      </c>
      <c r="AS188" s="39" t="e">
        <f>IF(AW188&gt;=12,DATEDIF(BN188,BR188,"y")+1,DATEDIF(BN188,BR188,"y"))</f>
        <v>#NUM!</v>
      </c>
      <c r="AT188" s="39" t="e">
        <f>IF(AW188&gt;=12,AW188-12,AW188)</f>
        <v>#NUM!</v>
      </c>
      <c r="AU188" s="40" t="e">
        <f>IF(AX188&lt;=15,"半",0)</f>
        <v>#NUM!</v>
      </c>
      <c r="AV188" s="36" t="e">
        <f>DATEDIF(BN188,BR188,"y")</f>
        <v>#NUM!</v>
      </c>
      <c r="AW188" s="37" t="e">
        <f>IF(AX188&gt;=16,DATEDIF(BN188,BR188,"ym")+1,DATEDIF(BN188,BR188,"ym"))</f>
        <v>#NUM!</v>
      </c>
      <c r="AX188" s="38" t="e">
        <f>DATEDIF(BN188,BR188,"md")</f>
        <v>#NUM!</v>
      </c>
      <c r="AY188" s="39" t="e">
        <f>IF(BC188&gt;=12,DATEDIF(BO188,BQ188,"y")+1,DATEDIF(BO188,BQ188,"y"))</f>
        <v>#NUM!</v>
      </c>
      <c r="AZ188" s="39" t="e">
        <f>IF(BC188&gt;=12,BC188-12,BC188)</f>
        <v>#NUM!</v>
      </c>
      <c r="BA188" s="40" t="e">
        <f>IF(BD188&lt;=15,"半",0)</f>
        <v>#NUM!</v>
      </c>
      <c r="BB188" s="36" t="e">
        <f>DATEDIF(BO188,BQ188,"y")</f>
        <v>#NUM!</v>
      </c>
      <c r="BC188" s="37" t="e">
        <f>IF(BD188&gt;=16,DATEDIF(BO188,BQ188,"ym")+1,DATEDIF(BO188,BQ188,"ym"))</f>
        <v>#NUM!</v>
      </c>
      <c r="BD188" s="37" t="e">
        <f>DATEDIF(BO188,BQ188,"md")</f>
        <v>#NUM!</v>
      </c>
      <c r="BE188" s="39" t="e">
        <f>IF(BI188&gt;=12,DATEDIF(BO188,BR188,"y")+1,DATEDIF(BO188,BR188,"y"))</f>
        <v>#NUM!</v>
      </c>
      <c r="BF188" s="39" t="e">
        <f>IF(BI188&gt;=12,BI188-12,BI188)</f>
        <v>#NUM!</v>
      </c>
      <c r="BG188" s="40" t="e">
        <f>IF(BJ188&lt;=15,"半",0)</f>
        <v>#NUM!</v>
      </c>
      <c r="BH188" s="36" t="e">
        <f>DATEDIF(BO188,BR188,"y")</f>
        <v>#NUM!</v>
      </c>
      <c r="BI188" s="37" t="e">
        <f>IF(BJ188&gt;=16,DATEDIF(BO188,BR188,"ym")+1,DATEDIF(BO188,BR188,"ym"))</f>
        <v>#NUM!</v>
      </c>
      <c r="BJ188" s="38" t="e">
        <f>DATEDIF(BO188,BR188,"md")</f>
        <v>#NUM!</v>
      </c>
      <c r="BK188" s="37"/>
      <c r="BL188" s="44">
        <f>IF(J189="現在",$AJ$6,J189)</f>
        <v>0</v>
      </c>
      <c r="BM188" s="37">
        <v>17</v>
      </c>
      <c r="BN188" s="46">
        <f>IF(DAY(J188)&lt;=15,J188-DAY(J188)+1,J188-DAY(J188)+16)</f>
        <v>1</v>
      </c>
      <c r="BO188" s="46">
        <f>IF(DAY(BN188)=1,BN188+15,BX188)</f>
        <v>16</v>
      </c>
      <c r="BP188" s="47"/>
      <c r="BQ188" s="115">
        <f>IF(CG188&gt;=16,CE188,IF(J189="現在",$AJ$6-CG188+15,J189-CG188+15))</f>
        <v>15</v>
      </c>
      <c r="BR188" s="48">
        <f>IF(DAY(BQ188)=15,BQ188-DAY(BQ188),BQ188-DAY(BQ188)+15)</f>
        <v>0</v>
      </c>
      <c r="BS188" s="47"/>
      <c r="BT188" s="47"/>
      <c r="BU188" s="45">
        <f>YEAR(J188)</f>
        <v>1900</v>
      </c>
      <c r="BV188" s="49">
        <f>MONTH(J188)+1</f>
        <v>2</v>
      </c>
      <c r="BW188" s="50" t="str">
        <f>CONCATENATE(BU188,"/",BV188,"/",1)</f>
        <v>1900/2/1</v>
      </c>
      <c r="BX188" s="50">
        <f t="shared" si="4"/>
        <v>32</v>
      </c>
      <c r="BY188" s="50">
        <f>BW188-1</f>
        <v>31</v>
      </c>
      <c r="BZ188" s="45">
        <f t="shared" si="5"/>
        <v>31</v>
      </c>
      <c r="CA188" s="45">
        <f>DAY(J188)</f>
        <v>0</v>
      </c>
      <c r="CB188" s="45">
        <f>YEAR(BL188)</f>
        <v>1900</v>
      </c>
      <c r="CC188" s="49">
        <f>IF(MONTH(BL188)=12,MONTH(BL188)-12+1,MONTH(BL188)+1)</f>
        <v>2</v>
      </c>
      <c r="CD188" s="50" t="str">
        <f>IF(CC188=1,CONCATENATE(CB188+1,"/",CC188,"/",1),CONCATENATE(CB188,"/",CC188,"/",1))</f>
        <v>1900/2/1</v>
      </c>
      <c r="CE188" s="50">
        <f t="shared" si="6"/>
        <v>31</v>
      </c>
      <c r="CF188" s="45">
        <f t="shared" si="7"/>
        <v>31</v>
      </c>
      <c r="CG188" s="45">
        <f>DAY(BL188)</f>
        <v>0</v>
      </c>
    </row>
    <row r="189" spans="1:85" ht="12.75" customHeight="1" thickBot="1">
      <c r="A189" s="266"/>
      <c r="B189" s="476"/>
      <c r="C189" s="477"/>
      <c r="D189" s="477"/>
      <c r="E189" s="477"/>
      <c r="F189" s="477"/>
      <c r="G189" s="478"/>
      <c r="H189" s="8" t="s">
        <v>21</v>
      </c>
      <c r="I189" s="8"/>
      <c r="J189" s="474"/>
      <c r="K189" s="475"/>
      <c r="L189" s="279"/>
      <c r="M189" s="452"/>
      <c r="N189" s="281"/>
      <c r="O189" s="287"/>
      <c r="P189" s="251"/>
      <c r="Q189" s="298"/>
      <c r="R189" s="102"/>
      <c r="S189" s="264"/>
      <c r="T189" s="251"/>
      <c r="U189" s="253"/>
      <c r="V189" s="152"/>
      <c r="W189" s="129"/>
      <c r="X189" s="129"/>
      <c r="Y189" s="129"/>
      <c r="Z189" s="130"/>
      <c r="AA189" s="130"/>
      <c r="AB189" s="129"/>
      <c r="AC189" s="131"/>
      <c r="AE189" s="292"/>
      <c r="AF189" s="425"/>
      <c r="AG189" s="296"/>
      <c r="AH189" s="282"/>
      <c r="AI189" s="491"/>
      <c r="AJ189" s="191"/>
      <c r="AK189"/>
      <c r="AL189"/>
      <c r="AM189" s="58"/>
      <c r="AN189" s="58"/>
      <c r="AO189" s="59"/>
      <c r="AP189" s="36"/>
      <c r="AQ189" s="37"/>
      <c r="AR189" s="38"/>
      <c r="AS189" s="58"/>
      <c r="AT189" s="58"/>
      <c r="AU189" s="59"/>
      <c r="AV189" s="36"/>
      <c r="AW189" s="37"/>
      <c r="AX189" s="38"/>
      <c r="AY189" s="58"/>
      <c r="AZ189" s="58"/>
      <c r="BA189" s="59"/>
      <c r="BB189" s="36"/>
      <c r="BC189" s="37"/>
      <c r="BD189" s="37"/>
      <c r="BE189" s="58"/>
      <c r="BF189" s="58"/>
      <c r="BG189" s="59"/>
      <c r="BH189" s="36"/>
      <c r="BI189" s="37"/>
      <c r="BJ189" s="38"/>
      <c r="BK189" s="37"/>
      <c r="BL189" s="44"/>
      <c r="BM189" s="37"/>
      <c r="BN189" s="46"/>
      <c r="BO189" s="46"/>
      <c r="BP189" s="47"/>
      <c r="BQ189" s="48"/>
      <c r="BR189" s="48"/>
      <c r="BS189" s="47"/>
      <c r="BT189" s="47"/>
      <c r="BV189" s="49"/>
      <c r="BW189" s="50"/>
      <c r="BX189" s="50"/>
      <c r="BY189" s="50"/>
      <c r="CC189" s="49"/>
      <c r="CD189" s="50"/>
      <c r="CE189" s="50"/>
    </row>
    <row r="190" spans="1:85" customFormat="1" ht="28.5" customHeight="1"/>
    <row r="191" spans="1:85" customFormat="1"/>
    <row r="192" spans="1:85" customFormat="1"/>
    <row r="193" customFormat="1"/>
  </sheetData>
  <mergeCells count="1620">
    <mergeCell ref="W62:AC62"/>
    <mergeCell ref="U51:V51"/>
    <mergeCell ref="AH73:AH74"/>
    <mergeCell ref="C4:G5"/>
    <mergeCell ref="H4:W5"/>
    <mergeCell ref="AE73:AE74"/>
    <mergeCell ref="AE75:AE76"/>
    <mergeCell ref="J47:K47"/>
    <mergeCell ref="L47:L48"/>
    <mergeCell ref="M47:M48"/>
    <mergeCell ref="N47:N48"/>
    <mergeCell ref="AG11:AG12"/>
    <mergeCell ref="AH11:AH12"/>
    <mergeCell ref="AG63:AG64"/>
    <mergeCell ref="AG17:AG18"/>
    <mergeCell ref="AG71:AG72"/>
    <mergeCell ref="AG21:AG22"/>
    <mergeCell ref="AH65:AH66"/>
    <mergeCell ref="AG65:AG66"/>
    <mergeCell ref="O27:O28"/>
    <mergeCell ref="AG67:AG68"/>
    <mergeCell ref="AG69:AG70"/>
    <mergeCell ref="AC4:AC5"/>
    <mergeCell ref="Y6:AC6"/>
    <mergeCell ref="X4:X5"/>
    <mergeCell ref="Z4:Z5"/>
    <mergeCell ref="AA4:AA5"/>
    <mergeCell ref="AJ188:AJ189"/>
    <mergeCell ref="J189:K189"/>
    <mergeCell ref="A126:AB126"/>
    <mergeCell ref="AI188:AI189"/>
    <mergeCell ref="AJ186:AJ187"/>
    <mergeCell ref="L188:L189"/>
    <mergeCell ref="M188:M189"/>
    <mergeCell ref="N188:N189"/>
    <mergeCell ref="O188:O189"/>
    <mergeCell ref="AF188:AF189"/>
    <mergeCell ref="W56:X56"/>
    <mergeCell ref="Y56:AB56"/>
    <mergeCell ref="W52:X53"/>
    <mergeCell ref="Y54:AC55"/>
    <mergeCell ref="AE97:AE98"/>
    <mergeCell ref="AE99:AE100"/>
    <mergeCell ref="AE81:AE82"/>
    <mergeCell ref="AD56:AD58"/>
    <mergeCell ref="AE63:AE64"/>
    <mergeCell ref="AE83:AE84"/>
    <mergeCell ref="S64:U64"/>
    <mergeCell ref="S65:S66"/>
    <mergeCell ref="AE65:AE66"/>
    <mergeCell ref="AE67:AE68"/>
    <mergeCell ref="AE69:AE70"/>
    <mergeCell ref="AE71:AE72"/>
    <mergeCell ref="AE85:AE86"/>
    <mergeCell ref="AE87:AE88"/>
    <mergeCell ref="AE93:AE94"/>
    <mergeCell ref="AE95:AE96"/>
    <mergeCell ref="AE77:AE78"/>
    <mergeCell ref="AE79:AE80"/>
    <mergeCell ref="T188:T189"/>
    <mergeCell ref="U188:U189"/>
    <mergeCell ref="A186:A187"/>
    <mergeCell ref="B186:G187"/>
    <mergeCell ref="J186:K186"/>
    <mergeCell ref="L186:L187"/>
    <mergeCell ref="M186:M187"/>
    <mergeCell ref="P188:P189"/>
    <mergeCell ref="A188:A189"/>
    <mergeCell ref="B188:G189"/>
    <mergeCell ref="AE188:AE189"/>
    <mergeCell ref="AG188:AG189"/>
    <mergeCell ref="AH188:AH189"/>
    <mergeCell ref="Q188:Q189"/>
    <mergeCell ref="S188:S189"/>
    <mergeCell ref="J187:K187"/>
    <mergeCell ref="J188:K188"/>
    <mergeCell ref="AE186:AE187"/>
    <mergeCell ref="AF186:AF187"/>
    <mergeCell ref="Q186:Q187"/>
    <mergeCell ref="AI186:AI187"/>
    <mergeCell ref="S186:S187"/>
    <mergeCell ref="T186:T187"/>
    <mergeCell ref="U186:U187"/>
    <mergeCell ref="T182:T183"/>
    <mergeCell ref="M182:M183"/>
    <mergeCell ref="N182:N183"/>
    <mergeCell ref="O182:O183"/>
    <mergeCell ref="P182:P183"/>
    <mergeCell ref="M184:M185"/>
    <mergeCell ref="A184:A185"/>
    <mergeCell ref="N186:N187"/>
    <mergeCell ref="O186:O187"/>
    <mergeCell ref="P186:P187"/>
    <mergeCell ref="AG186:AG187"/>
    <mergeCell ref="AH186:AH187"/>
    <mergeCell ref="B184:G185"/>
    <mergeCell ref="J184:K184"/>
    <mergeCell ref="L184:L185"/>
    <mergeCell ref="J185:K185"/>
    <mergeCell ref="AG184:AG185"/>
    <mergeCell ref="AH184:AH185"/>
    <mergeCell ref="AI184:AI185"/>
    <mergeCell ref="Q184:Q185"/>
    <mergeCell ref="S184:S185"/>
    <mergeCell ref="T184:T185"/>
    <mergeCell ref="AE182:AE183"/>
    <mergeCell ref="AE184:AE185"/>
    <mergeCell ref="U184:U185"/>
    <mergeCell ref="AG178:AG179"/>
    <mergeCell ref="AJ184:AJ185"/>
    <mergeCell ref="N184:N185"/>
    <mergeCell ref="O184:O185"/>
    <mergeCell ref="P184:P185"/>
    <mergeCell ref="AG182:AG183"/>
    <mergeCell ref="AH182:AH183"/>
    <mergeCell ref="AI182:AI183"/>
    <mergeCell ref="AJ182:AJ183"/>
    <mergeCell ref="AF182:AF183"/>
    <mergeCell ref="Q182:Q183"/>
    <mergeCell ref="AF180:AF181"/>
    <mergeCell ref="AF184:AF185"/>
    <mergeCell ref="U182:U183"/>
    <mergeCell ref="AH178:AH179"/>
    <mergeCell ref="AI178:AI179"/>
    <mergeCell ref="AJ178:AJ179"/>
    <mergeCell ref="AF178:AF179"/>
    <mergeCell ref="AJ180:AJ181"/>
    <mergeCell ref="N180:N181"/>
    <mergeCell ref="O180:O181"/>
    <mergeCell ref="P180:P181"/>
    <mergeCell ref="S182:S183"/>
    <mergeCell ref="T180:T181"/>
    <mergeCell ref="AG180:AG181"/>
    <mergeCell ref="AH180:AH181"/>
    <mergeCell ref="AI180:AI181"/>
    <mergeCell ref="Q180:Q181"/>
    <mergeCell ref="A178:A179"/>
    <mergeCell ref="B178:G179"/>
    <mergeCell ref="J178:K178"/>
    <mergeCell ref="L178:L179"/>
    <mergeCell ref="M178:M179"/>
    <mergeCell ref="N178:N179"/>
    <mergeCell ref="O178:O179"/>
    <mergeCell ref="P178:P179"/>
    <mergeCell ref="Q178:Q179"/>
    <mergeCell ref="S178:S179"/>
    <mergeCell ref="T178:T179"/>
    <mergeCell ref="U178:U179"/>
    <mergeCell ref="U180:U181"/>
    <mergeCell ref="AE180:AE181"/>
    <mergeCell ref="S180:S181"/>
    <mergeCell ref="AD178:AD185"/>
    <mergeCell ref="AE178:AE179"/>
    <mergeCell ref="J179:K179"/>
    <mergeCell ref="A180:A181"/>
    <mergeCell ref="B180:G181"/>
    <mergeCell ref="J180:K180"/>
    <mergeCell ref="J181:K181"/>
    <mergeCell ref="L180:L181"/>
    <mergeCell ref="A182:A183"/>
    <mergeCell ref="B182:G183"/>
    <mergeCell ref="J182:K182"/>
    <mergeCell ref="L182:L183"/>
    <mergeCell ref="J183:K183"/>
    <mergeCell ref="M180:M181"/>
    <mergeCell ref="AJ174:AJ175"/>
    <mergeCell ref="U174:U175"/>
    <mergeCell ref="AE174:AE175"/>
    <mergeCell ref="AF174:AF175"/>
    <mergeCell ref="AG174:AG175"/>
    <mergeCell ref="P174:P175"/>
    <mergeCell ref="Q174:Q175"/>
    <mergeCell ref="A176:A177"/>
    <mergeCell ref="B176:G177"/>
    <mergeCell ref="J176:K176"/>
    <mergeCell ref="L176:L177"/>
    <mergeCell ref="M176:M177"/>
    <mergeCell ref="N176:N177"/>
    <mergeCell ref="J177:K177"/>
    <mergeCell ref="O176:O177"/>
    <mergeCell ref="P176:P177"/>
    <mergeCell ref="Q176:Q177"/>
    <mergeCell ref="S176:S177"/>
    <mergeCell ref="T176:T177"/>
    <mergeCell ref="U176:U177"/>
    <mergeCell ref="AE176:AE177"/>
    <mergeCell ref="AF176:AF177"/>
    <mergeCell ref="AG176:AG177"/>
    <mergeCell ref="S174:S175"/>
    <mergeCell ref="T174:T175"/>
    <mergeCell ref="AH176:AH177"/>
    <mergeCell ref="AI176:AI177"/>
    <mergeCell ref="AJ176:AJ177"/>
    <mergeCell ref="L174:L175"/>
    <mergeCell ref="M174:M175"/>
    <mergeCell ref="N174:N175"/>
    <mergeCell ref="O174:O175"/>
    <mergeCell ref="M172:M173"/>
    <mergeCell ref="N172:N173"/>
    <mergeCell ref="O172:O173"/>
    <mergeCell ref="P172:P173"/>
    <mergeCell ref="J173:K173"/>
    <mergeCell ref="A174:A175"/>
    <mergeCell ref="B174:G175"/>
    <mergeCell ref="J174:K174"/>
    <mergeCell ref="A172:A173"/>
    <mergeCell ref="B172:G173"/>
    <mergeCell ref="J172:K172"/>
    <mergeCell ref="J175:K175"/>
    <mergeCell ref="AF172:AF173"/>
    <mergeCell ref="AH168:AH169"/>
    <mergeCell ref="AI168:AI169"/>
    <mergeCell ref="J168:K168"/>
    <mergeCell ref="L168:L169"/>
    <mergeCell ref="M168:M169"/>
    <mergeCell ref="N168:N169"/>
    <mergeCell ref="J169:K169"/>
    <mergeCell ref="O168:O169"/>
    <mergeCell ref="P168:P169"/>
    <mergeCell ref="Q168:Q169"/>
    <mergeCell ref="S168:S169"/>
    <mergeCell ref="T168:T169"/>
    <mergeCell ref="U168:U169"/>
    <mergeCell ref="AE168:AE169"/>
    <mergeCell ref="AF168:AF169"/>
    <mergeCell ref="AG168:AG169"/>
    <mergeCell ref="AH174:AH175"/>
    <mergeCell ref="AI174:AI175"/>
    <mergeCell ref="AJ168:AJ169"/>
    <mergeCell ref="A170:A171"/>
    <mergeCell ref="B170:G171"/>
    <mergeCell ref="J170:K170"/>
    <mergeCell ref="L170:L171"/>
    <mergeCell ref="M170:M171"/>
    <mergeCell ref="N170:N171"/>
    <mergeCell ref="J171:K171"/>
    <mergeCell ref="S172:S173"/>
    <mergeCell ref="T172:T173"/>
    <mergeCell ref="O170:O171"/>
    <mergeCell ref="AF170:AF171"/>
    <mergeCell ref="P170:P171"/>
    <mergeCell ref="Q170:Q171"/>
    <mergeCell ref="S170:S171"/>
    <mergeCell ref="T170:T171"/>
    <mergeCell ref="U170:U171"/>
    <mergeCell ref="AE170:AE171"/>
    <mergeCell ref="U172:U173"/>
    <mergeCell ref="AH170:AH171"/>
    <mergeCell ref="AI170:AI171"/>
    <mergeCell ref="AJ170:AJ171"/>
    <mergeCell ref="AG170:AG171"/>
    <mergeCell ref="AI172:AI173"/>
    <mergeCell ref="AJ172:AJ173"/>
    <mergeCell ref="AE172:AE173"/>
    <mergeCell ref="L172:L173"/>
    <mergeCell ref="Q172:Q173"/>
    <mergeCell ref="AG172:AG173"/>
    <mergeCell ref="AH172:AH173"/>
    <mergeCell ref="A168:A169"/>
    <mergeCell ref="B168:G169"/>
    <mergeCell ref="A166:A167"/>
    <mergeCell ref="B166:G167"/>
    <mergeCell ref="J166:K166"/>
    <mergeCell ref="A164:A165"/>
    <mergeCell ref="B164:G165"/>
    <mergeCell ref="J164:K164"/>
    <mergeCell ref="J167:K167"/>
    <mergeCell ref="AF164:AF165"/>
    <mergeCell ref="AG164:AG165"/>
    <mergeCell ref="AH164:AH165"/>
    <mergeCell ref="AH166:AH167"/>
    <mergeCell ref="AI166:AI167"/>
    <mergeCell ref="AJ166:AJ167"/>
    <mergeCell ref="U166:U167"/>
    <mergeCell ref="AE166:AE167"/>
    <mergeCell ref="AF166:AF167"/>
    <mergeCell ref="AG166:AG167"/>
    <mergeCell ref="P166:P167"/>
    <mergeCell ref="Q166:Q167"/>
    <mergeCell ref="AH162:AH163"/>
    <mergeCell ref="AI162:AI163"/>
    <mergeCell ref="AJ162:AJ163"/>
    <mergeCell ref="AG162:AG163"/>
    <mergeCell ref="AI164:AI165"/>
    <mergeCell ref="AJ164:AJ165"/>
    <mergeCell ref="AE164:AE165"/>
    <mergeCell ref="L164:L165"/>
    <mergeCell ref="Q164:Q165"/>
    <mergeCell ref="L166:L167"/>
    <mergeCell ref="M166:M167"/>
    <mergeCell ref="N166:N167"/>
    <mergeCell ref="O166:O167"/>
    <mergeCell ref="M164:M165"/>
    <mergeCell ref="N164:N165"/>
    <mergeCell ref="O164:O165"/>
    <mergeCell ref="P164:P165"/>
    <mergeCell ref="S166:S167"/>
    <mergeCell ref="T166:T167"/>
    <mergeCell ref="A162:A163"/>
    <mergeCell ref="B162:G163"/>
    <mergeCell ref="J162:K162"/>
    <mergeCell ref="L162:L163"/>
    <mergeCell ref="M162:M163"/>
    <mergeCell ref="N162:N163"/>
    <mergeCell ref="J163:K163"/>
    <mergeCell ref="S164:S165"/>
    <mergeCell ref="T164:T165"/>
    <mergeCell ref="O162:O163"/>
    <mergeCell ref="AF162:AF163"/>
    <mergeCell ref="P162:P163"/>
    <mergeCell ref="Q162:Q163"/>
    <mergeCell ref="S162:S163"/>
    <mergeCell ref="T162:T163"/>
    <mergeCell ref="U162:U163"/>
    <mergeCell ref="AE162:AE163"/>
    <mergeCell ref="U164:U165"/>
    <mergeCell ref="J165:K165"/>
    <mergeCell ref="AI158:AI159"/>
    <mergeCell ref="AJ158:AJ159"/>
    <mergeCell ref="U158:U159"/>
    <mergeCell ref="AE158:AE159"/>
    <mergeCell ref="AF158:AF159"/>
    <mergeCell ref="AG158:AG159"/>
    <mergeCell ref="P158:P159"/>
    <mergeCell ref="Q158:Q159"/>
    <mergeCell ref="A160:A161"/>
    <mergeCell ref="B160:G161"/>
    <mergeCell ref="J160:K160"/>
    <mergeCell ref="L160:L161"/>
    <mergeCell ref="M160:M161"/>
    <mergeCell ref="N160:N161"/>
    <mergeCell ref="J161:K161"/>
    <mergeCell ref="O160:O161"/>
    <mergeCell ref="P160:P161"/>
    <mergeCell ref="Q160:Q161"/>
    <mergeCell ref="S160:S161"/>
    <mergeCell ref="T160:T161"/>
    <mergeCell ref="U160:U161"/>
    <mergeCell ref="AE160:AE161"/>
    <mergeCell ref="AF160:AF161"/>
    <mergeCell ref="AG160:AG161"/>
    <mergeCell ref="S158:S159"/>
    <mergeCell ref="T158:T159"/>
    <mergeCell ref="AH160:AH161"/>
    <mergeCell ref="AI160:AI161"/>
    <mergeCell ref="AJ160:AJ161"/>
    <mergeCell ref="L158:L159"/>
    <mergeCell ref="M158:M159"/>
    <mergeCell ref="N158:N159"/>
    <mergeCell ref="L156:L157"/>
    <mergeCell ref="Q156:Q157"/>
    <mergeCell ref="AG156:AG157"/>
    <mergeCell ref="AH156:AH157"/>
    <mergeCell ref="A152:A153"/>
    <mergeCell ref="B152:G153"/>
    <mergeCell ref="O158:O159"/>
    <mergeCell ref="M156:M157"/>
    <mergeCell ref="N156:N157"/>
    <mergeCell ref="O156:O157"/>
    <mergeCell ref="P156:P157"/>
    <mergeCell ref="J157:K157"/>
    <mergeCell ref="A158:A159"/>
    <mergeCell ref="B158:G159"/>
    <mergeCell ref="J158:K158"/>
    <mergeCell ref="A156:A157"/>
    <mergeCell ref="B156:G157"/>
    <mergeCell ref="J156:K156"/>
    <mergeCell ref="J159:K159"/>
    <mergeCell ref="AF156:AF157"/>
    <mergeCell ref="AH152:AH153"/>
    <mergeCell ref="J152:K152"/>
    <mergeCell ref="L152:L153"/>
    <mergeCell ref="M152:M153"/>
    <mergeCell ref="N152:N153"/>
    <mergeCell ref="J153:K153"/>
    <mergeCell ref="O152:O153"/>
    <mergeCell ref="P152:P153"/>
    <mergeCell ref="Q152:Q153"/>
    <mergeCell ref="AH158:AH159"/>
    <mergeCell ref="M148:M149"/>
    <mergeCell ref="S156:S157"/>
    <mergeCell ref="T156:T157"/>
    <mergeCell ref="O154:O155"/>
    <mergeCell ref="AF154:AF155"/>
    <mergeCell ref="P154:P155"/>
    <mergeCell ref="Q154:Q155"/>
    <mergeCell ref="S154:S155"/>
    <mergeCell ref="T154:T155"/>
    <mergeCell ref="U154:U155"/>
    <mergeCell ref="AE154:AE155"/>
    <mergeCell ref="U156:U157"/>
    <mergeCell ref="S152:S153"/>
    <mergeCell ref="T152:T153"/>
    <mergeCell ref="U152:U153"/>
    <mergeCell ref="AI156:AI157"/>
    <mergeCell ref="AJ156:AJ157"/>
    <mergeCell ref="AE156:AE157"/>
    <mergeCell ref="U150:U151"/>
    <mergeCell ref="AE150:AE151"/>
    <mergeCell ref="AF150:AF151"/>
    <mergeCell ref="AG150:AG151"/>
    <mergeCell ref="P150:P151"/>
    <mergeCell ref="Q150:Q151"/>
    <mergeCell ref="AJ152:AJ153"/>
    <mergeCell ref="A154:A155"/>
    <mergeCell ref="B154:G155"/>
    <mergeCell ref="J154:K154"/>
    <mergeCell ref="L154:L155"/>
    <mergeCell ref="M154:M155"/>
    <mergeCell ref="N154:N155"/>
    <mergeCell ref="J155:K155"/>
    <mergeCell ref="AI152:AI153"/>
    <mergeCell ref="AE152:AE153"/>
    <mergeCell ref="AF152:AF153"/>
    <mergeCell ref="AG152:AG153"/>
    <mergeCell ref="AH154:AH155"/>
    <mergeCell ref="AI154:AI155"/>
    <mergeCell ref="AJ154:AJ155"/>
    <mergeCell ref="AG154:AG155"/>
    <mergeCell ref="S150:S151"/>
    <mergeCell ref="T150:T151"/>
    <mergeCell ref="A150:A151"/>
    <mergeCell ref="B150:G151"/>
    <mergeCell ref="J150:K150"/>
    <mergeCell ref="L150:L151"/>
    <mergeCell ref="M150:M151"/>
    <mergeCell ref="N150:N151"/>
    <mergeCell ref="O150:O151"/>
    <mergeCell ref="J151:K151"/>
    <mergeCell ref="AH144:AH145"/>
    <mergeCell ref="AI144:AI145"/>
    <mergeCell ref="AJ144:AJ145"/>
    <mergeCell ref="L142:L143"/>
    <mergeCell ref="M142:M143"/>
    <mergeCell ref="N142:N143"/>
    <mergeCell ref="O142:O143"/>
    <mergeCell ref="A146:A147"/>
    <mergeCell ref="B146:G147"/>
    <mergeCell ref="J146:K146"/>
    <mergeCell ref="L146:L147"/>
    <mergeCell ref="M146:M147"/>
    <mergeCell ref="N146:N147"/>
    <mergeCell ref="J147:K147"/>
    <mergeCell ref="S148:S149"/>
    <mergeCell ref="T148:T149"/>
    <mergeCell ref="O146:O147"/>
    <mergeCell ref="AF146:AF147"/>
    <mergeCell ref="P146:P147"/>
    <mergeCell ref="Q146:Q147"/>
    <mergeCell ref="AF148:AF149"/>
    <mergeCell ref="AG148:AG149"/>
    <mergeCell ref="AH148:AH149"/>
    <mergeCell ref="S146:S147"/>
    <mergeCell ref="T146:T147"/>
    <mergeCell ref="U146:U147"/>
    <mergeCell ref="AE146:AE147"/>
    <mergeCell ref="U148:U149"/>
    <mergeCell ref="AH150:AH151"/>
    <mergeCell ref="AI150:AI151"/>
    <mergeCell ref="AJ150:AJ151"/>
    <mergeCell ref="J149:K149"/>
    <mergeCell ref="AH146:AH147"/>
    <mergeCell ref="AI146:AI147"/>
    <mergeCell ref="AJ146:AJ147"/>
    <mergeCell ref="AG146:AG147"/>
    <mergeCell ref="AI148:AI149"/>
    <mergeCell ref="AJ148:AJ149"/>
    <mergeCell ref="A144:A145"/>
    <mergeCell ref="B144:G145"/>
    <mergeCell ref="J144:K144"/>
    <mergeCell ref="L144:L145"/>
    <mergeCell ref="M144:M145"/>
    <mergeCell ref="N144:N145"/>
    <mergeCell ref="J145:K145"/>
    <mergeCell ref="O144:O145"/>
    <mergeCell ref="P144:P145"/>
    <mergeCell ref="Q144:Q145"/>
    <mergeCell ref="S144:S145"/>
    <mergeCell ref="T144:T145"/>
    <mergeCell ref="U144:U145"/>
    <mergeCell ref="AE144:AE145"/>
    <mergeCell ref="AF144:AF145"/>
    <mergeCell ref="AG144:AG145"/>
    <mergeCell ref="N148:N149"/>
    <mergeCell ref="O148:O149"/>
    <mergeCell ref="P148:P149"/>
    <mergeCell ref="AE148:AE149"/>
    <mergeCell ref="A148:A149"/>
    <mergeCell ref="B148:G149"/>
    <mergeCell ref="J148:K148"/>
    <mergeCell ref="L148:L149"/>
    <mergeCell ref="Q148:Q149"/>
    <mergeCell ref="S142:S143"/>
    <mergeCell ref="T142:T143"/>
    <mergeCell ref="O140:O141"/>
    <mergeCell ref="P140:P141"/>
    <mergeCell ref="J141:K141"/>
    <mergeCell ref="A142:A143"/>
    <mergeCell ref="B142:G143"/>
    <mergeCell ref="J142:K142"/>
    <mergeCell ref="A140:A141"/>
    <mergeCell ref="B140:G141"/>
    <mergeCell ref="J140:K140"/>
    <mergeCell ref="J143:K143"/>
    <mergeCell ref="AF140:AF141"/>
    <mergeCell ref="AH136:AH137"/>
    <mergeCell ref="AI136:AI137"/>
    <mergeCell ref="AH142:AH143"/>
    <mergeCell ref="AI142:AI143"/>
    <mergeCell ref="AE140:AE141"/>
    <mergeCell ref="L140:L141"/>
    <mergeCell ref="Q140:Q141"/>
    <mergeCell ref="AG140:AG141"/>
    <mergeCell ref="AH140:AH141"/>
    <mergeCell ref="M140:M141"/>
    <mergeCell ref="N140:N141"/>
    <mergeCell ref="AJ142:AJ143"/>
    <mergeCell ref="U142:U143"/>
    <mergeCell ref="AE142:AE143"/>
    <mergeCell ref="AF142:AF143"/>
    <mergeCell ref="AG142:AG143"/>
    <mergeCell ref="P142:P143"/>
    <mergeCell ref="Q142:Q143"/>
    <mergeCell ref="AJ136:AJ137"/>
    <mergeCell ref="A138:A139"/>
    <mergeCell ref="B138:G139"/>
    <mergeCell ref="J138:K138"/>
    <mergeCell ref="L138:L139"/>
    <mergeCell ref="M138:M139"/>
    <mergeCell ref="N138:N139"/>
    <mergeCell ref="J139:K139"/>
    <mergeCell ref="S140:S141"/>
    <mergeCell ref="T140:T141"/>
    <mergeCell ref="O138:O139"/>
    <mergeCell ref="AF138:AF139"/>
    <mergeCell ref="P138:P139"/>
    <mergeCell ref="Q138:Q139"/>
    <mergeCell ref="S138:S139"/>
    <mergeCell ref="T138:T139"/>
    <mergeCell ref="U138:U139"/>
    <mergeCell ref="AE138:AE139"/>
    <mergeCell ref="U140:U141"/>
    <mergeCell ref="AH138:AH139"/>
    <mergeCell ref="AI138:AI139"/>
    <mergeCell ref="AJ138:AJ139"/>
    <mergeCell ref="AG138:AG139"/>
    <mergeCell ref="AI140:AI141"/>
    <mergeCell ref="AJ140:AJ141"/>
    <mergeCell ref="U134:U135"/>
    <mergeCell ref="AE134:AE135"/>
    <mergeCell ref="AF134:AF135"/>
    <mergeCell ref="AG134:AG135"/>
    <mergeCell ref="P134:P135"/>
    <mergeCell ref="Q134:Q135"/>
    <mergeCell ref="S134:S135"/>
    <mergeCell ref="T134:T135"/>
    <mergeCell ref="A136:A137"/>
    <mergeCell ref="B136:G137"/>
    <mergeCell ref="J136:K136"/>
    <mergeCell ref="L136:L137"/>
    <mergeCell ref="M136:M137"/>
    <mergeCell ref="N136:N137"/>
    <mergeCell ref="J137:K137"/>
    <mergeCell ref="O136:O137"/>
    <mergeCell ref="P136:P137"/>
    <mergeCell ref="Q136:Q137"/>
    <mergeCell ref="S136:S137"/>
    <mergeCell ref="T136:T137"/>
    <mergeCell ref="U136:U137"/>
    <mergeCell ref="AE136:AE137"/>
    <mergeCell ref="AF136:AF137"/>
    <mergeCell ref="AG136:AG137"/>
    <mergeCell ref="AI130:AI131"/>
    <mergeCell ref="AJ130:AJ131"/>
    <mergeCell ref="A132:A133"/>
    <mergeCell ref="B132:G133"/>
    <mergeCell ref="J132:K132"/>
    <mergeCell ref="L132:L133"/>
    <mergeCell ref="M132:M133"/>
    <mergeCell ref="N132:N133"/>
    <mergeCell ref="O132:O133"/>
    <mergeCell ref="P132:P133"/>
    <mergeCell ref="Q132:Q133"/>
    <mergeCell ref="S132:S133"/>
    <mergeCell ref="T132:T133"/>
    <mergeCell ref="U132:U133"/>
    <mergeCell ref="AH134:AH135"/>
    <mergeCell ref="AI134:AI135"/>
    <mergeCell ref="J133:K133"/>
    <mergeCell ref="A134:A135"/>
    <mergeCell ref="B134:G135"/>
    <mergeCell ref="J134:K134"/>
    <mergeCell ref="L134:L135"/>
    <mergeCell ref="M134:M135"/>
    <mergeCell ref="N134:N135"/>
    <mergeCell ref="O134:O135"/>
    <mergeCell ref="AI132:AI133"/>
    <mergeCell ref="AJ132:AJ133"/>
    <mergeCell ref="AE132:AE133"/>
    <mergeCell ref="AF132:AF133"/>
    <mergeCell ref="AG132:AG133"/>
    <mergeCell ref="AH132:AH133"/>
    <mergeCell ref="AJ134:AJ135"/>
    <mergeCell ref="J135:K135"/>
    <mergeCell ref="AF128:AF129"/>
    <mergeCell ref="AG128:AG129"/>
    <mergeCell ref="AH128:AH129"/>
    <mergeCell ref="S129:U129"/>
    <mergeCell ref="AF123:AF124"/>
    <mergeCell ref="AF115:AF116"/>
    <mergeCell ref="AF117:AF118"/>
    <mergeCell ref="AE119:AE120"/>
    <mergeCell ref="AF121:AF122"/>
    <mergeCell ref="AH115:AH116"/>
    <mergeCell ref="A130:A131"/>
    <mergeCell ref="B130:G131"/>
    <mergeCell ref="J130:K130"/>
    <mergeCell ref="L130:L131"/>
    <mergeCell ref="M130:M131"/>
    <mergeCell ref="N130:N131"/>
    <mergeCell ref="J131:K131"/>
    <mergeCell ref="O130:O131"/>
    <mergeCell ref="P130:P131"/>
    <mergeCell ref="Q130:Q131"/>
    <mergeCell ref="S130:S131"/>
    <mergeCell ref="T130:T131"/>
    <mergeCell ref="U130:U131"/>
    <mergeCell ref="AE130:AE131"/>
    <mergeCell ref="AF130:AF131"/>
    <mergeCell ref="AG130:AG131"/>
    <mergeCell ref="AH130:AH131"/>
    <mergeCell ref="AG119:AG120"/>
    <mergeCell ref="AG121:AG122"/>
    <mergeCell ref="L115:L116"/>
    <mergeCell ref="M115:M116"/>
    <mergeCell ref="B115:G116"/>
    <mergeCell ref="A1:AC1"/>
    <mergeCell ref="AE45:AE46"/>
    <mergeCell ref="AE39:AE40"/>
    <mergeCell ref="AE37:AE38"/>
    <mergeCell ref="A2:B2"/>
    <mergeCell ref="C2:E2"/>
    <mergeCell ref="G2:R2"/>
    <mergeCell ref="AE17:AE18"/>
    <mergeCell ref="AE13:AE14"/>
    <mergeCell ref="Q21:Q22"/>
    <mergeCell ref="A127:B127"/>
    <mergeCell ref="C127:E127"/>
    <mergeCell ref="G127:O127"/>
    <mergeCell ref="W127:AC127"/>
    <mergeCell ref="AE128:AE129"/>
    <mergeCell ref="A125:AB125"/>
    <mergeCell ref="B129:G129"/>
    <mergeCell ref="H129:K129"/>
    <mergeCell ref="L129:N129"/>
    <mergeCell ref="O129:Q129"/>
    <mergeCell ref="AE117:AE118"/>
    <mergeCell ref="AE11:AE12"/>
    <mergeCell ref="AE21:AE22"/>
    <mergeCell ref="AE25:AE26"/>
    <mergeCell ref="AE29:AE30"/>
    <mergeCell ref="S17:S18"/>
    <mergeCell ref="S21:S22"/>
    <mergeCell ref="W54:X55"/>
    <mergeCell ref="W51:AA51"/>
    <mergeCell ref="AB51:AC51"/>
    <mergeCell ref="S27:S28"/>
    <mergeCell ref="Q119:Q120"/>
    <mergeCell ref="O109:O110"/>
    <mergeCell ref="P109:P110"/>
    <mergeCell ref="Q109:Q110"/>
    <mergeCell ref="Q107:Q108"/>
    <mergeCell ref="P59:Q60"/>
    <mergeCell ref="L105:L106"/>
    <mergeCell ref="U111:U112"/>
    <mergeCell ref="U119:U120"/>
    <mergeCell ref="T113:T114"/>
    <mergeCell ref="T117:T118"/>
    <mergeCell ref="AH113:AH114"/>
    <mergeCell ref="AH117:AH118"/>
    <mergeCell ref="AG115:AG116"/>
    <mergeCell ref="AG117:AG118"/>
    <mergeCell ref="AG13:AG14"/>
    <mergeCell ref="AH13:AH14"/>
    <mergeCell ref="AG89:AG90"/>
    <mergeCell ref="AG73:AG74"/>
    <mergeCell ref="AG75:AG76"/>
    <mergeCell ref="AG15:AG16"/>
    <mergeCell ref="AG97:AG98"/>
    <mergeCell ref="AH17:AH18"/>
    <mergeCell ref="AE19:AE20"/>
    <mergeCell ref="AG19:AG20"/>
    <mergeCell ref="AE47:AE48"/>
    <mergeCell ref="AG47:AG48"/>
    <mergeCell ref="AH47:AH48"/>
    <mergeCell ref="AG41:AG42"/>
    <mergeCell ref="AH41:AH42"/>
    <mergeCell ref="AE43:AE44"/>
    <mergeCell ref="AF45:AF46"/>
    <mergeCell ref="AH75:AH76"/>
    <mergeCell ref="AG109:AG110"/>
    <mergeCell ref="AG111:AG112"/>
    <mergeCell ref="AH119:AH120"/>
    <mergeCell ref="AH93:AH94"/>
    <mergeCell ref="AH95:AH96"/>
    <mergeCell ref="AH97:AH98"/>
    <mergeCell ref="AH99:AH100"/>
    <mergeCell ref="AH101:AH102"/>
    <mergeCell ref="AH103:AH104"/>
    <mergeCell ref="AH105:AH106"/>
    <mergeCell ref="AH107:AH108"/>
    <mergeCell ref="AH111:AH112"/>
    <mergeCell ref="AH63:AH64"/>
    <mergeCell ref="AH83:AH84"/>
    <mergeCell ref="AG85:AG86"/>
    <mergeCell ref="AH109:AH110"/>
    <mergeCell ref="AG99:AG100"/>
    <mergeCell ref="AH77:AH78"/>
    <mergeCell ref="AH87:AH88"/>
    <mergeCell ref="AG81:AG82"/>
    <mergeCell ref="AG83:AG84"/>
    <mergeCell ref="AH85:AH86"/>
    <mergeCell ref="AG77:AG78"/>
    <mergeCell ref="Y4:Y5"/>
    <mergeCell ref="AB4:AB5"/>
    <mergeCell ref="T6:X6"/>
    <mergeCell ref="O9:O10"/>
    <mergeCell ref="N6:S6"/>
    <mergeCell ref="I7:M7"/>
    <mergeCell ref="W49:AC50"/>
    <mergeCell ref="O21:O22"/>
    <mergeCell ref="P21:P22"/>
    <mergeCell ref="O23:O24"/>
    <mergeCell ref="P23:P24"/>
    <mergeCell ref="U43:U44"/>
    <mergeCell ref="J48:K48"/>
    <mergeCell ref="M31:M32"/>
    <mergeCell ref="L41:L42"/>
    <mergeCell ref="M37:M38"/>
    <mergeCell ref="L39:L40"/>
    <mergeCell ref="M43:M44"/>
    <mergeCell ref="O41:O42"/>
    <mergeCell ref="O43:O44"/>
    <mergeCell ref="M41:M42"/>
    <mergeCell ref="M39:M40"/>
    <mergeCell ref="O25:O26"/>
    <mergeCell ref="N27:N28"/>
    <mergeCell ref="L37:L38"/>
    <mergeCell ref="L33:L34"/>
    <mergeCell ref="M33:M34"/>
    <mergeCell ref="M29:M30"/>
    <mergeCell ref="M27:M28"/>
    <mergeCell ref="W10:AC11"/>
    <mergeCell ref="N9:N10"/>
    <mergeCell ref="C9:L9"/>
    <mergeCell ref="P10:V10"/>
    <mergeCell ref="P11:V11"/>
    <mergeCell ref="C10:L10"/>
    <mergeCell ref="N37:N38"/>
    <mergeCell ref="N31:N32"/>
    <mergeCell ref="N29:N30"/>
    <mergeCell ref="L25:L26"/>
    <mergeCell ref="M23:M24"/>
    <mergeCell ref="M91:M92"/>
    <mergeCell ref="L35:L36"/>
    <mergeCell ref="T81:T82"/>
    <mergeCell ref="U81:U82"/>
    <mergeCell ref="O103:O104"/>
    <mergeCell ref="P103:P104"/>
    <mergeCell ref="AJ99:AJ100"/>
    <mergeCell ref="O101:O102"/>
    <mergeCell ref="P101:P102"/>
    <mergeCell ref="Q101:Q102"/>
    <mergeCell ref="S101:S102"/>
    <mergeCell ref="Q103:Q104"/>
    <mergeCell ref="Q91:Q92"/>
    <mergeCell ref="W57:X58"/>
    <mergeCell ref="W59:X59"/>
    <mergeCell ref="T93:T94"/>
    <mergeCell ref="U93:U94"/>
    <mergeCell ref="T89:T90"/>
    <mergeCell ref="AJ95:AJ96"/>
    <mergeCell ref="AJ97:AJ98"/>
    <mergeCell ref="AI93:AI94"/>
    <mergeCell ref="U69:U70"/>
    <mergeCell ref="P67:P68"/>
    <mergeCell ref="P71:P72"/>
    <mergeCell ref="L29:L30"/>
    <mergeCell ref="L31:L32"/>
    <mergeCell ref="M35:M36"/>
    <mergeCell ref="Q111:Q112"/>
    <mergeCell ref="S111:S112"/>
    <mergeCell ref="T97:T98"/>
    <mergeCell ref="U97:U98"/>
    <mergeCell ref="S99:S100"/>
    <mergeCell ref="AH79:AH80"/>
    <mergeCell ref="AG79:AG80"/>
    <mergeCell ref="AF79:AF80"/>
    <mergeCell ref="T99:T100"/>
    <mergeCell ref="U99:U100"/>
    <mergeCell ref="Q95:Q96"/>
    <mergeCell ref="S95:S96"/>
    <mergeCell ref="T95:T96"/>
    <mergeCell ref="U95:U96"/>
    <mergeCell ref="U73:U74"/>
    <mergeCell ref="S77:S78"/>
    <mergeCell ref="Q81:Q82"/>
    <mergeCell ref="S81:S82"/>
    <mergeCell ref="U79:U80"/>
    <mergeCell ref="AG93:AG94"/>
    <mergeCell ref="Q93:Q94"/>
    <mergeCell ref="S93:S94"/>
    <mergeCell ref="S73:S74"/>
    <mergeCell ref="Q73:Q74"/>
    <mergeCell ref="T73:T74"/>
    <mergeCell ref="AH81:AH82"/>
    <mergeCell ref="AF89:AF90"/>
    <mergeCell ref="AF109:AF110"/>
    <mergeCell ref="AF103:AF104"/>
    <mergeCell ref="AF107:AF108"/>
    <mergeCell ref="Q89:Q90"/>
    <mergeCell ref="A99:A100"/>
    <mergeCell ref="B99:G100"/>
    <mergeCell ref="L99:L100"/>
    <mergeCell ref="M99:M100"/>
    <mergeCell ref="J100:K100"/>
    <mergeCell ref="J99:K99"/>
    <mergeCell ref="T101:T102"/>
    <mergeCell ref="U101:U102"/>
    <mergeCell ref="Q99:Q100"/>
    <mergeCell ref="P99:P100"/>
    <mergeCell ref="AI99:AI100"/>
    <mergeCell ref="AI97:AI98"/>
    <mergeCell ref="AF95:AF96"/>
    <mergeCell ref="AF99:AF100"/>
    <mergeCell ref="AE101:AE102"/>
    <mergeCell ref="AI95:AI96"/>
    <mergeCell ref="N99:N100"/>
    <mergeCell ref="A95:A96"/>
    <mergeCell ref="AG95:AG96"/>
    <mergeCell ref="O97:O98"/>
    <mergeCell ref="P97:P98"/>
    <mergeCell ref="Q97:Q98"/>
    <mergeCell ref="S97:S98"/>
    <mergeCell ref="AF97:AF98"/>
    <mergeCell ref="AG101:AG102"/>
    <mergeCell ref="AI107:AI108"/>
    <mergeCell ref="J91:K91"/>
    <mergeCell ref="J92:K92"/>
    <mergeCell ref="AG103:AG104"/>
    <mergeCell ref="M109:M110"/>
    <mergeCell ref="R57:U58"/>
    <mergeCell ref="T71:T72"/>
    <mergeCell ref="S67:S68"/>
    <mergeCell ref="Q71:Q72"/>
    <mergeCell ref="A61:AB61"/>
    <mergeCell ref="T65:T66"/>
    <mergeCell ref="H59:J60"/>
    <mergeCell ref="J67:K67"/>
    <mergeCell ref="J68:K68"/>
    <mergeCell ref="B71:G72"/>
    <mergeCell ref="T77:T78"/>
    <mergeCell ref="U77:U78"/>
    <mergeCell ref="T75:T76"/>
    <mergeCell ref="U75:U76"/>
    <mergeCell ref="P75:P76"/>
    <mergeCell ref="Q77:Q78"/>
    <mergeCell ref="Q75:Q76"/>
    <mergeCell ref="S75:S76"/>
    <mergeCell ref="P77:P78"/>
    <mergeCell ref="S79:S80"/>
    <mergeCell ref="T79:T80"/>
    <mergeCell ref="Q79:Q80"/>
    <mergeCell ref="T83:T84"/>
    <mergeCell ref="U83:U84"/>
    <mergeCell ref="Q83:Q84"/>
    <mergeCell ref="S83:S84"/>
    <mergeCell ref="P95:P96"/>
    <mergeCell ref="A97:A98"/>
    <mergeCell ref="B97:G98"/>
    <mergeCell ref="L97:L98"/>
    <mergeCell ref="M97:M98"/>
    <mergeCell ref="L111:L112"/>
    <mergeCell ref="M111:M112"/>
    <mergeCell ref="J112:K112"/>
    <mergeCell ref="J111:K111"/>
    <mergeCell ref="N97:N98"/>
    <mergeCell ref="P87:P88"/>
    <mergeCell ref="N83:N84"/>
    <mergeCell ref="O89:O90"/>
    <mergeCell ref="P89:P90"/>
    <mergeCell ref="P93:P94"/>
    <mergeCell ref="P91:P92"/>
    <mergeCell ref="O91:O92"/>
    <mergeCell ref="O93:O94"/>
    <mergeCell ref="O83:O84"/>
    <mergeCell ref="N107:N108"/>
    <mergeCell ref="B109:G110"/>
    <mergeCell ref="L109:L110"/>
    <mergeCell ref="O99:O100"/>
    <mergeCell ref="J105:K105"/>
    <mergeCell ref="J106:K106"/>
    <mergeCell ref="N105:N106"/>
    <mergeCell ref="J109:K109"/>
    <mergeCell ref="J110:K110"/>
    <mergeCell ref="J104:K104"/>
    <mergeCell ref="M105:M106"/>
    <mergeCell ref="O95:O96"/>
    <mergeCell ref="N109:N110"/>
    <mergeCell ref="N93:N94"/>
    <mergeCell ref="B95:G96"/>
    <mergeCell ref="L95:L96"/>
    <mergeCell ref="M95:M96"/>
    <mergeCell ref="N95:N96"/>
    <mergeCell ref="L119:L120"/>
    <mergeCell ref="A115:A116"/>
    <mergeCell ref="A119:A120"/>
    <mergeCell ref="B119:G120"/>
    <mergeCell ref="A117:A118"/>
    <mergeCell ref="B117:G118"/>
    <mergeCell ref="A123:A124"/>
    <mergeCell ref="A121:A122"/>
    <mergeCell ref="B121:G122"/>
    <mergeCell ref="L121:L122"/>
    <mergeCell ref="J124:K124"/>
    <mergeCell ref="J123:K123"/>
    <mergeCell ref="B123:G124"/>
    <mergeCell ref="L123:L124"/>
    <mergeCell ref="J122:K122"/>
    <mergeCell ref="L117:L118"/>
    <mergeCell ref="AG123:AG124"/>
    <mergeCell ref="AE121:AE122"/>
    <mergeCell ref="AE123:AE124"/>
    <mergeCell ref="AE115:AE116"/>
    <mergeCell ref="AF119:AF120"/>
    <mergeCell ref="M121:M122"/>
    <mergeCell ref="M117:M118"/>
    <mergeCell ref="N115:N116"/>
    <mergeCell ref="O119:O120"/>
    <mergeCell ref="P119:P120"/>
    <mergeCell ref="M123:M124"/>
    <mergeCell ref="N119:N120"/>
    <mergeCell ref="N123:N124"/>
    <mergeCell ref="M119:M120"/>
    <mergeCell ref="S119:S120"/>
    <mergeCell ref="T119:T120"/>
    <mergeCell ref="AJ119:AJ120"/>
    <mergeCell ref="N117:N118"/>
    <mergeCell ref="S121:S122"/>
    <mergeCell ref="N121:N122"/>
    <mergeCell ref="O121:O122"/>
    <mergeCell ref="P121:P122"/>
    <mergeCell ref="Q121:Q122"/>
    <mergeCell ref="O117:O118"/>
    <mergeCell ref="P117:P118"/>
    <mergeCell ref="AD113:AD120"/>
    <mergeCell ref="AJ123:AJ124"/>
    <mergeCell ref="U121:U122"/>
    <mergeCell ref="O123:O124"/>
    <mergeCell ref="P123:P124"/>
    <mergeCell ref="Q123:Q124"/>
    <mergeCell ref="S123:S124"/>
    <mergeCell ref="T123:T124"/>
    <mergeCell ref="U123:U124"/>
    <mergeCell ref="AJ121:AJ122"/>
    <mergeCell ref="T121:T122"/>
    <mergeCell ref="AH123:AH124"/>
    <mergeCell ref="AI123:AI124"/>
    <mergeCell ref="AI119:AI120"/>
    <mergeCell ref="AI121:AI122"/>
    <mergeCell ref="U117:U118"/>
    <mergeCell ref="AH121:AH122"/>
    <mergeCell ref="A113:A114"/>
    <mergeCell ref="B113:G114"/>
    <mergeCell ref="L113:L114"/>
    <mergeCell ref="M113:M114"/>
    <mergeCell ref="J113:K113"/>
    <mergeCell ref="J114:K114"/>
    <mergeCell ref="AJ117:AJ118"/>
    <mergeCell ref="O115:O116"/>
    <mergeCell ref="P115:P116"/>
    <mergeCell ref="Q115:Q116"/>
    <mergeCell ref="AJ115:AJ116"/>
    <mergeCell ref="AI115:AI116"/>
    <mergeCell ref="U115:U116"/>
    <mergeCell ref="S115:S116"/>
    <mergeCell ref="T115:T116"/>
    <mergeCell ref="AI117:AI118"/>
    <mergeCell ref="AI113:AI114"/>
    <mergeCell ref="AJ113:AJ114"/>
    <mergeCell ref="N113:N114"/>
    <mergeCell ref="U113:U114"/>
    <mergeCell ref="P113:P114"/>
    <mergeCell ref="Q113:Q114"/>
    <mergeCell ref="S113:S114"/>
    <mergeCell ref="AG113:AG114"/>
    <mergeCell ref="AE113:AE114"/>
    <mergeCell ref="O113:O114"/>
    <mergeCell ref="J115:K115"/>
    <mergeCell ref="Q117:Q118"/>
    <mergeCell ref="S117:S118"/>
    <mergeCell ref="AI111:AI112"/>
    <mergeCell ref="AJ109:AJ110"/>
    <mergeCell ref="O107:O108"/>
    <mergeCell ref="O105:O106"/>
    <mergeCell ref="P105:P106"/>
    <mergeCell ref="Q105:Q106"/>
    <mergeCell ref="T107:T108"/>
    <mergeCell ref="S107:S108"/>
    <mergeCell ref="AI109:AI110"/>
    <mergeCell ref="P107:P108"/>
    <mergeCell ref="AJ111:AJ112"/>
    <mergeCell ref="A109:A110"/>
    <mergeCell ref="O111:O112"/>
    <mergeCell ref="S109:S110"/>
    <mergeCell ref="T111:T112"/>
    <mergeCell ref="T109:T110"/>
    <mergeCell ref="U109:U110"/>
    <mergeCell ref="P111:P112"/>
    <mergeCell ref="A111:A112"/>
    <mergeCell ref="B111:G112"/>
    <mergeCell ref="N111:N112"/>
    <mergeCell ref="AE111:AE112"/>
    <mergeCell ref="AE105:AE106"/>
    <mergeCell ref="AE109:AE110"/>
    <mergeCell ref="AE107:AE108"/>
    <mergeCell ref="A107:A108"/>
    <mergeCell ref="B107:G108"/>
    <mergeCell ref="L107:L108"/>
    <mergeCell ref="M107:M108"/>
    <mergeCell ref="J108:K108"/>
    <mergeCell ref="J107:K107"/>
    <mergeCell ref="AJ105:AJ106"/>
    <mergeCell ref="AJ107:AJ108"/>
    <mergeCell ref="S105:S106"/>
    <mergeCell ref="AI105:AI106"/>
    <mergeCell ref="U107:U108"/>
    <mergeCell ref="T105:T106"/>
    <mergeCell ref="U105:U106"/>
    <mergeCell ref="AG105:AG106"/>
    <mergeCell ref="AG107:AG108"/>
    <mergeCell ref="AJ103:AJ104"/>
    <mergeCell ref="A101:A102"/>
    <mergeCell ref="B101:G102"/>
    <mergeCell ref="L101:L102"/>
    <mergeCell ref="M101:M102"/>
    <mergeCell ref="J101:K101"/>
    <mergeCell ref="J102:K102"/>
    <mergeCell ref="S103:S104"/>
    <mergeCell ref="T103:T104"/>
    <mergeCell ref="U103:U104"/>
    <mergeCell ref="A105:A106"/>
    <mergeCell ref="B105:G106"/>
    <mergeCell ref="AI101:AI102"/>
    <mergeCell ref="AJ101:AJ102"/>
    <mergeCell ref="A103:A104"/>
    <mergeCell ref="B103:G104"/>
    <mergeCell ref="L103:L104"/>
    <mergeCell ref="M103:M104"/>
    <mergeCell ref="N103:N104"/>
    <mergeCell ref="AI103:AI104"/>
    <mergeCell ref="AE103:AE104"/>
    <mergeCell ref="N101:N102"/>
    <mergeCell ref="J103:K103"/>
    <mergeCell ref="AF105:AF106"/>
    <mergeCell ref="A93:A94"/>
    <mergeCell ref="B93:G94"/>
    <mergeCell ref="L93:L94"/>
    <mergeCell ref="M93:M94"/>
    <mergeCell ref="J93:K93"/>
    <mergeCell ref="J94:K94"/>
    <mergeCell ref="AJ93:AJ94"/>
    <mergeCell ref="S91:S92"/>
    <mergeCell ref="A65:A66"/>
    <mergeCell ref="L85:L86"/>
    <mergeCell ref="L67:L68"/>
    <mergeCell ref="J66:K66"/>
    <mergeCell ref="J65:K65"/>
    <mergeCell ref="L81:L82"/>
    <mergeCell ref="L83:L84"/>
    <mergeCell ref="B81:G82"/>
    <mergeCell ref="B79:G80"/>
    <mergeCell ref="B75:G76"/>
    <mergeCell ref="M85:M86"/>
    <mergeCell ref="L87:L88"/>
    <mergeCell ref="M87:M88"/>
    <mergeCell ref="N87:N88"/>
    <mergeCell ref="AJ87:AJ88"/>
    <mergeCell ref="N85:N86"/>
    <mergeCell ref="AI67:AI68"/>
    <mergeCell ref="AI69:AI70"/>
    <mergeCell ref="AI75:AI76"/>
    <mergeCell ref="S71:S72"/>
    <mergeCell ref="M83:M84"/>
    <mergeCell ref="L77:L78"/>
    <mergeCell ref="M77:M78"/>
    <mergeCell ref="M75:M76"/>
    <mergeCell ref="M69:M70"/>
    <mergeCell ref="N73:N74"/>
    <mergeCell ref="M71:M72"/>
    <mergeCell ref="N71:N72"/>
    <mergeCell ref="A83:A84"/>
    <mergeCell ref="A87:A88"/>
    <mergeCell ref="B87:G88"/>
    <mergeCell ref="AJ91:AJ92"/>
    <mergeCell ref="T91:T92"/>
    <mergeCell ref="U91:U92"/>
    <mergeCell ref="AH91:AH92"/>
    <mergeCell ref="AG91:AG92"/>
    <mergeCell ref="AF91:AF92"/>
    <mergeCell ref="AE91:AE92"/>
    <mergeCell ref="AI91:AI92"/>
    <mergeCell ref="S89:S90"/>
    <mergeCell ref="AE89:AE90"/>
    <mergeCell ref="AJ89:AJ90"/>
    <mergeCell ref="AH89:AH90"/>
    <mergeCell ref="A89:A90"/>
    <mergeCell ref="B89:G90"/>
    <mergeCell ref="L89:L90"/>
    <mergeCell ref="M89:M90"/>
    <mergeCell ref="J89:K89"/>
    <mergeCell ref="S85:S86"/>
    <mergeCell ref="T85:T86"/>
    <mergeCell ref="U85:U86"/>
    <mergeCell ref="Q87:Q88"/>
    <mergeCell ref="S87:S88"/>
    <mergeCell ref="U87:U88"/>
    <mergeCell ref="U89:U90"/>
    <mergeCell ref="AG87:AG88"/>
    <mergeCell ref="A85:A86"/>
    <mergeCell ref="B85:G86"/>
    <mergeCell ref="O87:O88"/>
    <mergeCell ref="T87:T88"/>
    <mergeCell ref="Q85:Q86"/>
    <mergeCell ref="A71:A72"/>
    <mergeCell ref="AI85:AI86"/>
    <mergeCell ref="AI87:AI88"/>
    <mergeCell ref="AI77:AI78"/>
    <mergeCell ref="AI79:AI80"/>
    <mergeCell ref="AI81:AI82"/>
    <mergeCell ref="L65:L66"/>
    <mergeCell ref="M65:M66"/>
    <mergeCell ref="N65:N66"/>
    <mergeCell ref="L69:L70"/>
    <mergeCell ref="U45:U46"/>
    <mergeCell ref="M45:M46"/>
    <mergeCell ref="L45:L46"/>
    <mergeCell ref="L43:L44"/>
    <mergeCell ref="L71:L72"/>
    <mergeCell ref="K57:O58"/>
    <mergeCell ref="G62:O62"/>
    <mergeCell ref="B65:G66"/>
    <mergeCell ref="O65:O66"/>
    <mergeCell ref="H57:J58"/>
    <mergeCell ref="N45:N46"/>
    <mergeCell ref="K56:O56"/>
    <mergeCell ref="K59:O60"/>
    <mergeCell ref="Q67:Q68"/>
    <mergeCell ref="D59:E60"/>
    <mergeCell ref="Q47:Q48"/>
    <mergeCell ref="B57:C58"/>
    <mergeCell ref="U65:U66"/>
    <mergeCell ref="B73:G74"/>
    <mergeCell ref="N43:N44"/>
    <mergeCell ref="T31:T32"/>
    <mergeCell ref="J69:K69"/>
    <mergeCell ref="N69:N70"/>
    <mergeCell ref="J70:K70"/>
    <mergeCell ref="J43:K43"/>
    <mergeCell ref="J46:K46"/>
    <mergeCell ref="J41:K41"/>
    <mergeCell ref="J42:K42"/>
    <mergeCell ref="B69:G70"/>
    <mergeCell ref="P47:P48"/>
    <mergeCell ref="T43:T44"/>
    <mergeCell ref="S43:S44"/>
    <mergeCell ref="P41:P42"/>
    <mergeCell ref="S39:S40"/>
    <mergeCell ref="P43:P44"/>
    <mergeCell ref="S41:S42"/>
    <mergeCell ref="T45:T46"/>
    <mergeCell ref="S47:S48"/>
    <mergeCell ref="S45:S46"/>
    <mergeCell ref="P33:P34"/>
    <mergeCell ref="L64:N64"/>
    <mergeCell ref="Q33:Q34"/>
    <mergeCell ref="P31:P32"/>
    <mergeCell ref="B64:G64"/>
    <mergeCell ref="R55:U56"/>
    <mergeCell ref="T39:T40"/>
    <mergeCell ref="Q39:Q40"/>
    <mergeCell ref="AH39:AH40"/>
    <mergeCell ref="U47:U48"/>
    <mergeCell ref="T47:T48"/>
    <mergeCell ref="U33:U34"/>
    <mergeCell ref="AH37:AH38"/>
    <mergeCell ref="AF39:AF40"/>
    <mergeCell ref="AG45:AG46"/>
    <mergeCell ref="AH45:AH46"/>
    <mergeCell ref="AG39:AG40"/>
    <mergeCell ref="AF41:AF42"/>
    <mergeCell ref="AF43:AF44"/>
    <mergeCell ref="T41:T42"/>
    <mergeCell ref="S37:S38"/>
    <mergeCell ref="AG43:AG44"/>
    <mergeCell ref="AH43:AH44"/>
    <mergeCell ref="AE41:AE42"/>
    <mergeCell ref="Q41:Q42"/>
    <mergeCell ref="AG33:AG34"/>
    <mergeCell ref="AH33:AH34"/>
    <mergeCell ref="T37:T38"/>
    <mergeCell ref="AF37:AF38"/>
    <mergeCell ref="AE35:AE36"/>
    <mergeCell ref="AG35:AG36"/>
    <mergeCell ref="AG37:AG38"/>
    <mergeCell ref="AH35:AH36"/>
    <mergeCell ref="AI13:AI14"/>
    <mergeCell ref="AI15:AI16"/>
    <mergeCell ref="AI17:AI18"/>
    <mergeCell ref="AI19:AI20"/>
    <mergeCell ref="U27:U28"/>
    <mergeCell ref="AG25:AG26"/>
    <mergeCell ref="N33:N34"/>
    <mergeCell ref="N19:N20"/>
    <mergeCell ref="N15:N16"/>
    <mergeCell ref="N17:N18"/>
    <mergeCell ref="O17:O18"/>
    <mergeCell ref="P17:P18"/>
    <mergeCell ref="O19:O20"/>
    <mergeCell ref="P19:P20"/>
    <mergeCell ref="Q19:Q20"/>
    <mergeCell ref="S19:S20"/>
    <mergeCell ref="Q31:Q32"/>
    <mergeCell ref="S23:S24"/>
    <mergeCell ref="AI27:AI28"/>
    <mergeCell ref="S33:S34"/>
    <mergeCell ref="S31:S32"/>
    <mergeCell ref="U29:U30"/>
    <mergeCell ref="Q15:Q16"/>
    <mergeCell ref="Q27:Q28"/>
    <mergeCell ref="U13:U14"/>
    <mergeCell ref="N13:N14"/>
    <mergeCell ref="T29:T30"/>
    <mergeCell ref="AI31:AI32"/>
    <mergeCell ref="AI33:AI34"/>
    <mergeCell ref="AE33:AE34"/>
    <mergeCell ref="AG31:AG32"/>
    <mergeCell ref="T15:T16"/>
    <mergeCell ref="AJ33:AJ34"/>
    <mergeCell ref="U37:U38"/>
    <mergeCell ref="AG29:AG30"/>
    <mergeCell ref="AH29:AH30"/>
    <mergeCell ref="AE31:AE32"/>
    <mergeCell ref="U35:U36"/>
    <mergeCell ref="AJ15:AJ16"/>
    <mergeCell ref="AJ17:AJ18"/>
    <mergeCell ref="AE23:AE24"/>
    <mergeCell ref="AG23:AG24"/>
    <mergeCell ref="AH23:AH24"/>
    <mergeCell ref="AI23:AI24"/>
    <mergeCell ref="AH19:AH20"/>
    <mergeCell ref="AF19:AF20"/>
    <mergeCell ref="AE15:AE16"/>
    <mergeCell ref="AH15:AH16"/>
    <mergeCell ref="AG27:AG28"/>
    <mergeCell ref="AJ25:AJ26"/>
    <mergeCell ref="AJ27:AJ28"/>
    <mergeCell ref="AF23:AF24"/>
    <mergeCell ref="U19:U20"/>
    <mergeCell ref="AH21:AH22"/>
    <mergeCell ref="AF21:AF22"/>
    <mergeCell ref="AJ35:AJ36"/>
    <mergeCell ref="U15:U16"/>
    <mergeCell ref="AJ19:AJ20"/>
    <mergeCell ref="AJ21:AJ22"/>
    <mergeCell ref="AI21:AI22"/>
    <mergeCell ref="AJ23:AJ24"/>
    <mergeCell ref="AI25:AI26"/>
    <mergeCell ref="AE27:AE28"/>
    <mergeCell ref="AH31:AH32"/>
    <mergeCell ref="AJ81:AJ82"/>
    <mergeCell ref="AJ67:AJ68"/>
    <mergeCell ref="AJ69:AJ70"/>
    <mergeCell ref="AJ71:AJ72"/>
    <mergeCell ref="AJ73:AJ74"/>
    <mergeCell ref="AI71:AI72"/>
    <mergeCell ref="AI73:AI74"/>
    <mergeCell ref="P54:Q54"/>
    <mergeCell ref="R54:U54"/>
    <mergeCell ref="P52:Q53"/>
    <mergeCell ref="R52:V53"/>
    <mergeCell ref="P51:T51"/>
    <mergeCell ref="O69:O70"/>
    <mergeCell ref="P69:P70"/>
    <mergeCell ref="Q69:Q70"/>
    <mergeCell ref="S69:S70"/>
    <mergeCell ref="T67:T68"/>
    <mergeCell ref="T69:T70"/>
    <mergeCell ref="P57:Q58"/>
    <mergeCell ref="P73:P74"/>
    <mergeCell ref="W60:X60"/>
    <mergeCell ref="U67:U68"/>
    <mergeCell ref="Q65:Q66"/>
    <mergeCell ref="U71:U72"/>
    <mergeCell ref="Y52:AC53"/>
    <mergeCell ref="O73:O74"/>
    <mergeCell ref="O71:O72"/>
    <mergeCell ref="O75:O76"/>
    <mergeCell ref="O64:Q64"/>
    <mergeCell ref="P55:Q56"/>
    <mergeCell ref="O67:O68"/>
    <mergeCell ref="P65:P66"/>
    <mergeCell ref="B37:G38"/>
    <mergeCell ref="B31:G32"/>
    <mergeCell ref="B33:G34"/>
    <mergeCell ref="A27:A28"/>
    <mergeCell ref="A31:A32"/>
    <mergeCell ref="B27:G28"/>
    <mergeCell ref="A29:A30"/>
    <mergeCell ref="B29:G30"/>
    <mergeCell ref="A35:A36"/>
    <mergeCell ref="A37:A38"/>
    <mergeCell ref="A33:A34"/>
    <mergeCell ref="J39:K39"/>
    <mergeCell ref="J34:K34"/>
    <mergeCell ref="J35:K35"/>
    <mergeCell ref="J36:K36"/>
    <mergeCell ref="J37:K37"/>
    <mergeCell ref="J38:K38"/>
    <mergeCell ref="J32:K32"/>
    <mergeCell ref="J33:K33"/>
    <mergeCell ref="J30:K30"/>
    <mergeCell ref="A69:A70"/>
    <mergeCell ref="C62:E62"/>
    <mergeCell ref="A62:B62"/>
    <mergeCell ref="O47:O48"/>
    <mergeCell ref="M67:M68"/>
    <mergeCell ref="N81:N82"/>
    <mergeCell ref="M73:M74"/>
    <mergeCell ref="A91:A92"/>
    <mergeCell ref="B91:G92"/>
    <mergeCell ref="L91:L92"/>
    <mergeCell ref="N67:N68"/>
    <mergeCell ref="L75:L76"/>
    <mergeCell ref="L73:L74"/>
    <mergeCell ref="N79:N80"/>
    <mergeCell ref="A53:A56"/>
    <mergeCell ref="D56:E56"/>
    <mergeCell ref="B55:C56"/>
    <mergeCell ref="D57:E58"/>
    <mergeCell ref="B51:C52"/>
    <mergeCell ref="A49:A52"/>
    <mergeCell ref="H64:K64"/>
    <mergeCell ref="H56:J56"/>
    <mergeCell ref="B83:G84"/>
    <mergeCell ref="A77:A78"/>
    <mergeCell ref="B77:G78"/>
    <mergeCell ref="A79:A80"/>
    <mergeCell ref="A81:A82"/>
    <mergeCell ref="L79:L80"/>
    <mergeCell ref="B53:C54"/>
    <mergeCell ref="F59:G60"/>
    <mergeCell ref="A75:A76"/>
    <mergeCell ref="A67:A68"/>
    <mergeCell ref="N75:N76"/>
    <mergeCell ref="A39:A40"/>
    <mergeCell ref="A41:A42"/>
    <mergeCell ref="B39:G40"/>
    <mergeCell ref="B41:G42"/>
    <mergeCell ref="L19:L20"/>
    <mergeCell ref="M19:M20"/>
    <mergeCell ref="O33:O34"/>
    <mergeCell ref="P37:P38"/>
    <mergeCell ref="O37:O38"/>
    <mergeCell ref="Q37:Q38"/>
    <mergeCell ref="O31:O32"/>
    <mergeCell ref="M9:M10"/>
    <mergeCell ref="J31:K31"/>
    <mergeCell ref="H12:K12"/>
    <mergeCell ref="A43:A44"/>
    <mergeCell ref="B43:G44"/>
    <mergeCell ref="A73:A74"/>
    <mergeCell ref="A59:A60"/>
    <mergeCell ref="B59:C60"/>
    <mergeCell ref="B67:G68"/>
    <mergeCell ref="B45:G46"/>
    <mergeCell ref="A47:A48"/>
    <mergeCell ref="B47:G48"/>
    <mergeCell ref="A45:A46"/>
    <mergeCell ref="A57:A58"/>
    <mergeCell ref="F56:G56"/>
    <mergeCell ref="F57:G58"/>
    <mergeCell ref="B49:C50"/>
    <mergeCell ref="B21:G22"/>
    <mergeCell ref="B35:G36"/>
    <mergeCell ref="J29:K29"/>
    <mergeCell ref="C3:G3"/>
    <mergeCell ref="N7:S7"/>
    <mergeCell ref="F6:G6"/>
    <mergeCell ref="I6:M6"/>
    <mergeCell ref="A11:B11"/>
    <mergeCell ref="A13:A14"/>
    <mergeCell ref="S13:S14"/>
    <mergeCell ref="O12:Q12"/>
    <mergeCell ref="P9:V9"/>
    <mergeCell ref="C7:E7"/>
    <mergeCell ref="T19:T20"/>
    <mergeCell ref="L27:L28"/>
    <mergeCell ref="L13:L14"/>
    <mergeCell ref="L17:L18"/>
    <mergeCell ref="M17:M18"/>
    <mergeCell ref="A4:B5"/>
    <mergeCell ref="M15:M16"/>
    <mergeCell ref="M13:M14"/>
    <mergeCell ref="A15:A16"/>
    <mergeCell ref="A8:B8"/>
    <mergeCell ref="B12:G12"/>
    <mergeCell ref="T17:T18"/>
    <mergeCell ref="S15:S16"/>
    <mergeCell ref="T27:T28"/>
    <mergeCell ref="Q17:Q18"/>
    <mergeCell ref="S12:U12"/>
    <mergeCell ref="A3:B3"/>
    <mergeCell ref="P13:P14"/>
    <mergeCell ref="H3:W3"/>
    <mergeCell ref="F7:G7"/>
    <mergeCell ref="C6:E6"/>
    <mergeCell ref="A6:B6"/>
    <mergeCell ref="T13:T14"/>
    <mergeCell ref="Q43:Q44"/>
    <mergeCell ref="Q45:Q46"/>
    <mergeCell ref="O39:O40"/>
    <mergeCell ref="T33:T34"/>
    <mergeCell ref="U41:U42"/>
    <mergeCell ref="U39:U40"/>
    <mergeCell ref="N41:N42"/>
    <mergeCell ref="P39:P40"/>
    <mergeCell ref="J25:K25"/>
    <mergeCell ref="J26:K26"/>
    <mergeCell ref="J19:K19"/>
    <mergeCell ref="J20:K20"/>
    <mergeCell ref="J13:K13"/>
    <mergeCell ref="O13:O14"/>
    <mergeCell ref="J40:K40"/>
    <mergeCell ref="P25:P26"/>
    <mergeCell ref="Q25:Q26"/>
    <mergeCell ref="P27:P28"/>
    <mergeCell ref="P35:P36"/>
    <mergeCell ref="Q35:Q36"/>
    <mergeCell ref="S35:S36"/>
    <mergeCell ref="P45:P46"/>
    <mergeCell ref="O45:O46"/>
    <mergeCell ref="N39:N40"/>
    <mergeCell ref="O35:O36"/>
    <mergeCell ref="J45:K45"/>
    <mergeCell ref="J44:K44"/>
    <mergeCell ref="L21:L22"/>
    <mergeCell ref="N35:N36"/>
    <mergeCell ref="Q13:Q14"/>
    <mergeCell ref="J28:K28"/>
    <mergeCell ref="A7:B7"/>
    <mergeCell ref="A21:A22"/>
    <mergeCell ref="A23:A24"/>
    <mergeCell ref="A19:A20"/>
    <mergeCell ref="B19:G20"/>
    <mergeCell ref="B13:G14"/>
    <mergeCell ref="A25:A26"/>
    <mergeCell ref="B23:G24"/>
    <mergeCell ref="B15:G16"/>
    <mergeCell ref="C11:O11"/>
    <mergeCell ref="B17:G18"/>
    <mergeCell ref="A17:A18"/>
    <mergeCell ref="A9:B10"/>
    <mergeCell ref="J14:K14"/>
    <mergeCell ref="L12:N12"/>
    <mergeCell ref="C8:G8"/>
    <mergeCell ref="J27:K27"/>
    <mergeCell ref="J23:K23"/>
    <mergeCell ref="J24:K24"/>
    <mergeCell ref="B25:G26"/>
    <mergeCell ref="M21:M22"/>
    <mergeCell ref="N23:N24"/>
    <mergeCell ref="N21:N22"/>
    <mergeCell ref="N25:N26"/>
    <mergeCell ref="M25:M26"/>
    <mergeCell ref="L23:L24"/>
    <mergeCell ref="O8:AC8"/>
    <mergeCell ref="H8:J8"/>
    <mergeCell ref="W9:AC9"/>
    <mergeCell ref="K8:N8"/>
    <mergeCell ref="Y7:AC7"/>
    <mergeCell ref="T7:X7"/>
    <mergeCell ref="AF11:AF12"/>
    <mergeCell ref="AF13:AF14"/>
    <mergeCell ref="AF15:AF16"/>
    <mergeCell ref="AF17:AF18"/>
    <mergeCell ref="AF29:AF30"/>
    <mergeCell ref="AF31:AF32"/>
    <mergeCell ref="J116:K116"/>
    <mergeCell ref="J117:K117"/>
    <mergeCell ref="J119:K119"/>
    <mergeCell ref="J118:K118"/>
    <mergeCell ref="J120:K120"/>
    <mergeCell ref="J121:K121"/>
    <mergeCell ref="J83:K83"/>
    <mergeCell ref="J84:K84"/>
    <mergeCell ref="J79:K79"/>
    <mergeCell ref="J80:K80"/>
    <mergeCell ref="J81:K81"/>
    <mergeCell ref="J82:K82"/>
    <mergeCell ref="J87:K87"/>
    <mergeCell ref="J88:K88"/>
    <mergeCell ref="J95:K95"/>
    <mergeCell ref="J97:K97"/>
    <mergeCell ref="J98:K98"/>
    <mergeCell ref="J96:K96"/>
    <mergeCell ref="J90:K90"/>
    <mergeCell ref="J71:K71"/>
    <mergeCell ref="J72:K72"/>
    <mergeCell ref="J73:K73"/>
    <mergeCell ref="AF111:AF112"/>
    <mergeCell ref="AF113:AF114"/>
    <mergeCell ref="L15:L16"/>
    <mergeCell ref="O15:O16"/>
    <mergeCell ref="AJ13:AJ14"/>
    <mergeCell ref="AF33:AF34"/>
    <mergeCell ref="AF35:AF36"/>
    <mergeCell ref="AF71:AF72"/>
    <mergeCell ref="AF73:AF74"/>
    <mergeCell ref="AF75:AF76"/>
    <mergeCell ref="AF77:AF78"/>
    <mergeCell ref="AF47:AF48"/>
    <mergeCell ref="AF65:AF66"/>
    <mergeCell ref="AF67:AF68"/>
    <mergeCell ref="AF69:AF70"/>
    <mergeCell ref="AJ75:AJ76"/>
    <mergeCell ref="AJ77:AJ78"/>
    <mergeCell ref="AJ79:AJ80"/>
    <mergeCell ref="AJ45:AJ46"/>
    <mergeCell ref="AJ41:AJ42"/>
    <mergeCell ref="AJ43:AJ44"/>
    <mergeCell ref="AJ47:AJ48"/>
    <mergeCell ref="AI63:AJ64"/>
    <mergeCell ref="AJ65:AJ66"/>
    <mergeCell ref="AI47:AI48"/>
    <mergeCell ref="AI65:AI66"/>
    <mergeCell ref="AH25:AH26"/>
    <mergeCell ref="AI35:AI36"/>
    <mergeCell ref="AI41:AI42"/>
    <mergeCell ref="AI45:AI46"/>
    <mergeCell ref="AI43:AI44"/>
    <mergeCell ref="AI37:AI38"/>
    <mergeCell ref="AH27:AH28"/>
    <mergeCell ref="AF25:AF26"/>
    <mergeCell ref="AF27:AF28"/>
    <mergeCell ref="AJ31:AJ32"/>
    <mergeCell ref="AJ83:AJ84"/>
    <mergeCell ref="AJ39:AJ40"/>
    <mergeCell ref="AI29:AI30"/>
    <mergeCell ref="AI39:AI40"/>
    <mergeCell ref="AJ29:AJ30"/>
    <mergeCell ref="AJ37:AJ38"/>
    <mergeCell ref="AJ85:AJ86"/>
    <mergeCell ref="AH67:AH68"/>
    <mergeCell ref="AH69:AH70"/>
    <mergeCell ref="AH71:AH72"/>
    <mergeCell ref="AI83:AI84"/>
    <mergeCell ref="AI89:AI90"/>
    <mergeCell ref="J21:K21"/>
    <mergeCell ref="J22:K22"/>
    <mergeCell ref="J15:K15"/>
    <mergeCell ref="J16:K16"/>
    <mergeCell ref="J17:K17"/>
    <mergeCell ref="J18:K18"/>
    <mergeCell ref="Y59:AB59"/>
    <mergeCell ref="Y60:AB60"/>
    <mergeCell ref="P15:P16"/>
    <mergeCell ref="P79:P80"/>
    <mergeCell ref="O85:O86"/>
    <mergeCell ref="P85:P86"/>
    <mergeCell ref="P83:P84"/>
    <mergeCell ref="P81:P82"/>
    <mergeCell ref="J78:K78"/>
    <mergeCell ref="N89:N90"/>
    <mergeCell ref="O79:O80"/>
    <mergeCell ref="N77:N78"/>
    <mergeCell ref="O81:O82"/>
    <mergeCell ref="O77:O78"/>
    <mergeCell ref="J74:K74"/>
    <mergeCell ref="J75:K75"/>
    <mergeCell ref="J76:K76"/>
    <mergeCell ref="U17:U18"/>
    <mergeCell ref="T35:T36"/>
    <mergeCell ref="T23:T24"/>
    <mergeCell ref="U23:U24"/>
    <mergeCell ref="T21:T22"/>
    <mergeCell ref="U21:U22"/>
    <mergeCell ref="U25:U26"/>
    <mergeCell ref="U31:U32"/>
    <mergeCell ref="Q29:Q30"/>
    <mergeCell ref="T25:T26"/>
    <mergeCell ref="S25:S26"/>
    <mergeCell ref="Q23:Q24"/>
    <mergeCell ref="AF63:AF64"/>
    <mergeCell ref="AF101:AF102"/>
    <mergeCell ref="AF93:AF94"/>
    <mergeCell ref="AF81:AF82"/>
    <mergeCell ref="AF83:AF84"/>
    <mergeCell ref="AF85:AF86"/>
    <mergeCell ref="AF87:AF88"/>
    <mergeCell ref="N91:N92"/>
    <mergeCell ref="J77:K77"/>
    <mergeCell ref="J85:K85"/>
    <mergeCell ref="J86:K86"/>
    <mergeCell ref="M79:M80"/>
    <mergeCell ref="M81:M82"/>
    <mergeCell ref="O29:O30"/>
    <mergeCell ref="P29:P30"/>
    <mergeCell ref="S29:S30"/>
    <mergeCell ref="P49:V50"/>
  </mergeCells>
  <phoneticPr fontId="2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0" orientation="portrait" horizontalDpi="300" verticalDpi="300" r:id="rId1"/>
  <headerFooter alignWithMargins="0">
    <oddHeader xml:space="preserve">&amp;R&amp;"ＭＳ ゴシック,標準"&amp;16(&amp;P / &amp;N)&amp;"ＭＳ Ｐゴシック,標準"&amp;11
</oddHeader>
  </headerFooter>
  <rowBreaks count="2" manualBreakCount="2">
    <brk id="60" max="29" man="1"/>
    <brk id="125" max="2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H116"/>
  <sheetViews>
    <sheetView zoomScaleNormal="100" workbookViewId="0">
      <selection activeCell="B23" sqref="B23:G24"/>
    </sheetView>
  </sheetViews>
  <sheetFormatPr defaultRowHeight="13.5"/>
  <cols>
    <col min="1" max="1" width="3" style="45" customWidth="1"/>
    <col min="2" max="2" width="3.625" style="45" customWidth="1"/>
    <col min="3" max="3" width="6.875" style="45" customWidth="1"/>
    <col min="4" max="4" width="3.25" style="45" customWidth="1"/>
    <col min="5" max="5" width="7.625" style="45" customWidth="1"/>
    <col min="6" max="6" width="3.125" style="45" customWidth="1"/>
    <col min="7" max="7" width="10.625" style="45" customWidth="1"/>
    <col min="8" max="8" width="2.125" style="45" customWidth="1"/>
    <col min="9" max="9" width="1.625" style="45" customWidth="1"/>
    <col min="10" max="10" width="7" style="45" customWidth="1"/>
    <col min="11" max="11" width="2.5" style="45" customWidth="1"/>
    <col min="12" max="21" width="2.5" style="67" customWidth="1"/>
    <col min="22" max="25" width="2.5" style="45" customWidth="1"/>
    <col min="26" max="28" width="2.5" style="67" customWidth="1"/>
    <col min="29" max="29" width="2.5" style="45" customWidth="1"/>
    <col min="30" max="30" width="2.625" style="45" customWidth="1"/>
    <col min="31" max="31" width="28.25" style="45" customWidth="1"/>
    <col min="32" max="33" width="4.875" style="45" customWidth="1"/>
    <col min="34" max="34" width="5.625" style="45" hidden="1" customWidth="1"/>
    <col min="35" max="35" width="6.75" style="45" hidden="1" customWidth="1"/>
    <col min="36" max="36" width="9.875" style="68" customWidth="1"/>
    <col min="37" max="37" width="15" style="68" customWidth="1"/>
    <col min="38" max="38" width="6.375" style="68" customWidth="1"/>
    <col min="39" max="39" width="25.375" style="68" customWidth="1"/>
    <col min="40" max="40" width="6.5" style="45" hidden="1" customWidth="1"/>
    <col min="41" max="42" width="4.625" style="45" hidden="1" customWidth="1"/>
    <col min="43" max="43" width="5" style="45" hidden="1" customWidth="1"/>
    <col min="44" max="44" width="4.5" style="45" hidden="1" customWidth="1"/>
    <col min="45" max="45" width="4.875" style="45" hidden="1" customWidth="1"/>
    <col min="46" max="46" width="10.875" style="45" hidden="1" customWidth="1"/>
    <col min="47" max="47" width="8.5" style="45" hidden="1" customWidth="1"/>
    <col min="48" max="48" width="8.875" style="45" hidden="1" customWidth="1"/>
    <col min="49" max="49" width="9.625" style="45" hidden="1" customWidth="1"/>
    <col min="50" max="50" width="9.375" style="45" hidden="1" customWidth="1"/>
    <col min="51" max="51" width="8.375" style="45" hidden="1" customWidth="1"/>
    <col min="52" max="52" width="7.75" style="45" hidden="1" customWidth="1"/>
    <col min="53" max="53" width="10.5" style="45" hidden="1" customWidth="1"/>
    <col min="54" max="54" width="6.625" style="45" hidden="1" customWidth="1"/>
    <col min="55" max="55" width="9.125" style="45" hidden="1" customWidth="1"/>
    <col min="56" max="56" width="8.625" style="45" hidden="1" customWidth="1"/>
    <col min="57" max="57" width="7.625" style="45" hidden="1" customWidth="1"/>
    <col min="58" max="58" width="9.875" style="45" hidden="1" customWidth="1"/>
    <col min="59" max="59" width="6.625" style="45" hidden="1" customWidth="1"/>
    <col min="60" max="60" width="6.875" style="45" hidden="1" customWidth="1"/>
    <col min="61" max="62" width="7" style="45" hidden="1" customWidth="1"/>
    <col min="63" max="63" width="8" style="45" hidden="1" customWidth="1"/>
    <col min="64" max="64" width="3.875" style="45" hidden="1" customWidth="1"/>
    <col min="65" max="65" width="10.75" style="45" hidden="1" customWidth="1"/>
    <col min="66" max="66" width="4.75" style="45" hidden="1" customWidth="1"/>
    <col min="67" max="67" width="9.75" style="45" hidden="1" customWidth="1"/>
    <col min="68" max="68" width="9.5" style="45" hidden="1" customWidth="1"/>
    <col min="69" max="69" width="4" style="45" hidden="1" customWidth="1"/>
    <col min="70" max="70" width="10" style="45" hidden="1" customWidth="1"/>
    <col min="71" max="71" width="10.375" style="45" hidden="1" customWidth="1"/>
    <col min="72" max="72" width="3" style="45" hidden="1" customWidth="1"/>
    <col min="73" max="73" width="3.125" style="45" hidden="1" customWidth="1"/>
    <col min="74" max="74" width="5.25" style="45" hidden="1" customWidth="1"/>
    <col min="75" max="75" width="4.25" style="45" hidden="1" customWidth="1"/>
    <col min="76" max="76" width="9.875" style="45" hidden="1" customWidth="1"/>
    <col min="77" max="77" width="9.75" style="45" hidden="1" customWidth="1"/>
    <col min="78" max="78" width="10" style="45" hidden="1" customWidth="1"/>
    <col min="79" max="79" width="8" style="45" hidden="1" customWidth="1"/>
    <col min="80" max="80" width="6.875" style="45" hidden="1" customWidth="1"/>
    <col min="81" max="81" width="6.25" style="45" hidden="1" customWidth="1"/>
    <col min="82" max="82" width="5.5" style="45" hidden="1" customWidth="1"/>
    <col min="83" max="84" width="10" style="45" hidden="1" customWidth="1"/>
    <col min="85" max="85" width="8.375" style="45" hidden="1" customWidth="1"/>
    <col min="86" max="86" width="7.875" style="45" hidden="1" customWidth="1"/>
    <col min="87" max="16384" width="9" style="45"/>
  </cols>
  <sheetData>
    <row r="1" spans="1:86" s="9" customFormat="1" ht="28.5" customHeight="1" thickBot="1">
      <c r="A1" s="408" t="s">
        <v>149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08"/>
      <c r="Q1" s="408"/>
      <c r="R1" s="408"/>
      <c r="S1" s="408"/>
      <c r="T1" s="408"/>
      <c r="U1" s="408"/>
      <c r="V1" s="408"/>
      <c r="W1" s="408"/>
      <c r="X1" s="408"/>
      <c r="Y1" s="408"/>
      <c r="Z1" s="408"/>
      <c r="AA1" s="408"/>
      <c r="AB1" s="408"/>
      <c r="AC1" s="408"/>
      <c r="AG1" s="45"/>
      <c r="AJ1" s="10"/>
      <c r="AK1" s="10"/>
      <c r="AL1" s="10"/>
      <c r="AM1" s="10"/>
    </row>
    <row r="2" spans="1:86" s="9" customFormat="1" ht="28.5" customHeight="1">
      <c r="A2" s="412" t="s">
        <v>24</v>
      </c>
      <c r="B2" s="413"/>
      <c r="C2" s="414" t="s">
        <v>168</v>
      </c>
      <c r="D2" s="492"/>
      <c r="E2" s="492"/>
      <c r="F2" s="153" t="s">
        <v>86</v>
      </c>
      <c r="G2" s="416" t="s">
        <v>167</v>
      </c>
      <c r="H2" s="417"/>
      <c r="I2" s="417"/>
      <c r="J2" s="417"/>
      <c r="K2" s="417"/>
      <c r="L2" s="417"/>
      <c r="M2" s="417"/>
      <c r="N2" s="417"/>
      <c r="O2" s="417"/>
      <c r="P2" s="417"/>
      <c r="Q2" s="417"/>
      <c r="R2" s="418"/>
      <c r="S2" s="87" t="s">
        <v>61</v>
      </c>
      <c r="T2" s="88">
        <v>1</v>
      </c>
      <c r="U2" s="89">
        <v>2</v>
      </c>
      <c r="V2" s="89">
        <v>3</v>
      </c>
      <c r="W2" s="90">
        <v>4</v>
      </c>
      <c r="X2" s="91" t="s">
        <v>62</v>
      </c>
      <c r="Y2" s="92"/>
      <c r="Z2" s="89"/>
      <c r="AA2" s="89"/>
      <c r="AB2" s="89"/>
      <c r="AC2" s="93"/>
      <c r="AD2" s="9" t="s">
        <v>98</v>
      </c>
      <c r="AG2" s="45"/>
      <c r="AJ2" s="10"/>
      <c r="AK2" s="10"/>
      <c r="AL2" s="10"/>
      <c r="AM2" s="10"/>
    </row>
    <row r="3" spans="1:86" s="9" customFormat="1" ht="29.25" customHeight="1">
      <c r="A3" s="336" t="s">
        <v>84</v>
      </c>
      <c r="B3" s="216"/>
      <c r="C3" s="493" t="s">
        <v>115</v>
      </c>
      <c r="D3" s="494"/>
      <c r="E3" s="494"/>
      <c r="F3" s="494"/>
      <c r="G3" s="495"/>
      <c r="H3" s="496" t="s">
        <v>116</v>
      </c>
      <c r="I3" s="339"/>
      <c r="J3" s="339"/>
      <c r="K3" s="339"/>
      <c r="L3" s="339"/>
      <c r="M3" s="339"/>
      <c r="N3" s="339"/>
      <c r="O3" s="339"/>
      <c r="P3" s="339"/>
      <c r="Q3" s="339"/>
      <c r="R3" s="339"/>
      <c r="S3" s="339"/>
      <c r="T3" s="339"/>
      <c r="U3" s="339"/>
      <c r="V3" s="339"/>
      <c r="W3" s="497"/>
      <c r="X3" s="95" t="s">
        <v>61</v>
      </c>
      <c r="Y3" s="85">
        <v>1</v>
      </c>
      <c r="Z3" s="86">
        <v>2</v>
      </c>
      <c r="AA3" s="86">
        <v>3</v>
      </c>
      <c r="AB3" s="86">
        <v>4</v>
      </c>
      <c r="AC3" s="99">
        <v>5</v>
      </c>
      <c r="AG3" s="45"/>
      <c r="AJ3" s="10"/>
      <c r="AK3" s="10" t="s">
        <v>117</v>
      </c>
      <c r="AL3" s="10"/>
      <c r="AM3" s="10"/>
    </row>
    <row r="4" spans="1:86" s="9" customFormat="1" ht="13.5" customHeight="1">
      <c r="A4" s="362" t="s">
        <v>63</v>
      </c>
      <c r="B4" s="273"/>
      <c r="C4" s="337" t="s">
        <v>115</v>
      </c>
      <c r="D4" s="338"/>
      <c r="E4" s="338"/>
      <c r="F4" s="338"/>
      <c r="G4" s="502"/>
      <c r="H4" s="505" t="s">
        <v>82</v>
      </c>
      <c r="I4" s="506"/>
      <c r="J4" s="506"/>
      <c r="K4" s="506"/>
      <c r="L4" s="506"/>
      <c r="M4" s="506"/>
      <c r="N4" s="506"/>
      <c r="O4" s="506"/>
      <c r="P4" s="506"/>
      <c r="Q4" s="506"/>
      <c r="R4" s="506"/>
      <c r="S4" s="506"/>
      <c r="T4" s="506"/>
      <c r="U4" s="506"/>
      <c r="V4" s="506"/>
      <c r="W4" s="507"/>
      <c r="X4" s="498" t="s">
        <v>118</v>
      </c>
      <c r="Y4" s="376">
        <v>1</v>
      </c>
      <c r="Z4" s="419">
        <v>2</v>
      </c>
      <c r="AA4" s="421">
        <v>3</v>
      </c>
      <c r="AB4" s="423">
        <v>4</v>
      </c>
      <c r="AC4" s="360">
        <v>5</v>
      </c>
      <c r="AG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</row>
    <row r="5" spans="1:86" s="9" customFormat="1" ht="19.5" customHeight="1">
      <c r="A5" s="388"/>
      <c r="B5" s="389"/>
      <c r="C5" s="503"/>
      <c r="D5" s="374"/>
      <c r="E5" s="374"/>
      <c r="F5" s="374"/>
      <c r="G5" s="504"/>
      <c r="H5" s="508"/>
      <c r="I5" s="509"/>
      <c r="J5" s="509"/>
      <c r="K5" s="509"/>
      <c r="L5" s="509"/>
      <c r="M5" s="509"/>
      <c r="N5" s="509"/>
      <c r="O5" s="509"/>
      <c r="P5" s="509"/>
      <c r="Q5" s="509"/>
      <c r="R5" s="509"/>
      <c r="S5" s="509"/>
      <c r="T5" s="509"/>
      <c r="U5" s="509"/>
      <c r="V5" s="509"/>
      <c r="W5" s="510"/>
      <c r="X5" s="364"/>
      <c r="Y5" s="377"/>
      <c r="Z5" s="420"/>
      <c r="AA5" s="422"/>
      <c r="AB5" s="424"/>
      <c r="AC5" s="361"/>
      <c r="AG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</row>
    <row r="6" spans="1:86" s="9" customFormat="1" ht="21.75" customHeight="1">
      <c r="A6" s="395" t="s">
        <v>64</v>
      </c>
      <c r="B6" s="396"/>
      <c r="C6" s="397" t="s">
        <v>119</v>
      </c>
      <c r="D6" s="398"/>
      <c r="E6" s="515"/>
      <c r="F6" s="386" t="s">
        <v>119</v>
      </c>
      <c r="G6" s="387"/>
      <c r="H6" s="15" t="s">
        <v>65</v>
      </c>
      <c r="I6" s="333" t="s">
        <v>66</v>
      </c>
      <c r="J6" s="334"/>
      <c r="K6" s="334"/>
      <c r="L6" s="334"/>
      <c r="M6" s="335"/>
      <c r="N6" s="499" t="s">
        <v>67</v>
      </c>
      <c r="O6" s="500"/>
      <c r="P6" s="500"/>
      <c r="Q6" s="500"/>
      <c r="R6" s="500"/>
      <c r="S6" s="501"/>
      <c r="T6" s="333" t="s">
        <v>68</v>
      </c>
      <c r="U6" s="334"/>
      <c r="V6" s="334"/>
      <c r="W6" s="334"/>
      <c r="X6" s="335"/>
      <c r="Y6" s="333" t="s">
        <v>87</v>
      </c>
      <c r="Z6" s="334"/>
      <c r="AA6" s="334"/>
      <c r="AB6" s="334"/>
      <c r="AC6" s="353"/>
      <c r="AG6" s="45"/>
      <c r="AJ6" s="156" t="s">
        <v>155</v>
      </c>
      <c r="AK6" s="149">
        <v>45964</v>
      </c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</row>
    <row r="7" spans="1:86" s="9" customFormat="1" ht="30.75" customHeight="1">
      <c r="A7" s="388" t="s">
        <v>69</v>
      </c>
      <c r="B7" s="389"/>
      <c r="C7" s="390" t="s">
        <v>156</v>
      </c>
      <c r="D7" s="391"/>
      <c r="E7" s="392"/>
      <c r="F7" s="393" t="s">
        <v>156</v>
      </c>
      <c r="G7" s="394"/>
      <c r="H7" s="159" t="str">
        <f>IF(AK7="","",IF($AK$7=1,"男","女"))</f>
        <v>男</v>
      </c>
      <c r="I7" s="403" t="s">
        <v>164</v>
      </c>
      <c r="J7" s="404"/>
      <c r="K7" s="404"/>
      <c r="L7" s="404"/>
      <c r="M7" s="405"/>
      <c r="N7" s="333" t="s">
        <v>150</v>
      </c>
      <c r="O7" s="334"/>
      <c r="P7" s="334"/>
      <c r="Q7" s="334"/>
      <c r="R7" s="334"/>
      <c r="S7" s="335"/>
      <c r="T7" s="511" t="s">
        <v>127</v>
      </c>
      <c r="U7" s="512"/>
      <c r="V7" s="512"/>
      <c r="W7" s="512"/>
      <c r="X7" s="513"/>
      <c r="Y7" s="511" t="s">
        <v>162</v>
      </c>
      <c r="Z7" s="512"/>
      <c r="AA7" s="512"/>
      <c r="AB7" s="512"/>
      <c r="AC7" s="514"/>
      <c r="AG7" s="45"/>
      <c r="AJ7" s="134" t="s">
        <v>154</v>
      </c>
      <c r="AK7" s="150">
        <v>1</v>
      </c>
      <c r="AL7" s="113" t="s">
        <v>151</v>
      </c>
      <c r="AM7" s="10"/>
    </row>
    <row r="8" spans="1:86" s="9" customFormat="1" ht="20.100000000000001" customHeight="1">
      <c r="A8" s="336" t="s">
        <v>70</v>
      </c>
      <c r="B8" s="216"/>
      <c r="C8" s="378" t="s">
        <v>163</v>
      </c>
      <c r="D8" s="516"/>
      <c r="E8" s="516"/>
      <c r="F8" s="516"/>
      <c r="G8" s="516"/>
      <c r="H8" s="380" t="s">
        <v>157</v>
      </c>
      <c r="I8" s="380"/>
      <c r="J8" s="381"/>
      <c r="K8" s="400"/>
      <c r="L8" s="401"/>
      <c r="M8" s="401"/>
      <c r="N8" s="401"/>
      <c r="O8" s="401"/>
      <c r="P8" s="401"/>
      <c r="Q8" s="401"/>
      <c r="R8" s="401"/>
      <c r="S8" s="401"/>
      <c r="T8" s="401"/>
      <c r="U8" s="401"/>
      <c r="V8" s="401"/>
      <c r="W8" s="401"/>
      <c r="X8" s="401"/>
      <c r="Y8" s="401"/>
      <c r="Z8" s="401"/>
      <c r="AA8" s="401"/>
      <c r="AB8" s="401"/>
      <c r="AC8" s="402"/>
      <c r="AG8" s="45"/>
      <c r="AJ8" s="33" t="s">
        <v>28</v>
      </c>
      <c r="AK8" s="133">
        <v>78</v>
      </c>
      <c r="AL8" s="16"/>
      <c r="AM8" s="10"/>
      <c r="BZ8" s="114"/>
    </row>
    <row r="9" spans="1:86" s="9" customFormat="1" ht="19.5" customHeight="1">
      <c r="A9" s="320" t="s">
        <v>79</v>
      </c>
      <c r="B9" s="517"/>
      <c r="C9" s="324" t="s">
        <v>89</v>
      </c>
      <c r="D9" s="325"/>
      <c r="E9" s="325"/>
      <c r="F9" s="325"/>
      <c r="G9" s="325"/>
      <c r="H9" s="325"/>
      <c r="I9" s="325"/>
      <c r="J9" s="325"/>
      <c r="K9" s="325"/>
      <c r="L9" s="326"/>
      <c r="M9" s="327" t="s">
        <v>120</v>
      </c>
      <c r="N9" s="329">
        <v>1</v>
      </c>
      <c r="O9" s="331">
        <v>2</v>
      </c>
      <c r="P9" s="333" t="s">
        <v>71</v>
      </c>
      <c r="Q9" s="334"/>
      <c r="R9" s="334"/>
      <c r="S9" s="334"/>
      <c r="T9" s="334"/>
      <c r="U9" s="334"/>
      <c r="V9" s="335"/>
      <c r="W9" s="333" t="s">
        <v>83</v>
      </c>
      <c r="X9" s="334"/>
      <c r="Y9" s="334"/>
      <c r="Z9" s="334"/>
      <c r="AA9" s="334"/>
      <c r="AB9" s="334"/>
      <c r="AC9" s="353"/>
      <c r="AG9" s="45"/>
      <c r="AL9" s="10"/>
      <c r="AM9" s="10"/>
    </row>
    <row r="10" spans="1:86" s="9" customFormat="1" ht="20.25" customHeight="1">
      <c r="A10" s="518"/>
      <c r="B10" s="519"/>
      <c r="C10" s="354" t="s">
        <v>90</v>
      </c>
      <c r="D10" s="355"/>
      <c r="E10" s="355"/>
      <c r="F10" s="355"/>
      <c r="G10" s="355"/>
      <c r="H10" s="355"/>
      <c r="I10" s="355"/>
      <c r="J10" s="355"/>
      <c r="K10" s="355"/>
      <c r="L10" s="356"/>
      <c r="M10" s="328"/>
      <c r="N10" s="330"/>
      <c r="O10" s="332"/>
      <c r="P10" s="520" t="s">
        <v>91</v>
      </c>
      <c r="Q10" s="521"/>
      <c r="R10" s="521"/>
      <c r="S10" s="521"/>
      <c r="T10" s="521"/>
      <c r="U10" s="521"/>
      <c r="V10" s="522"/>
      <c r="W10" s="524" t="s">
        <v>165</v>
      </c>
      <c r="X10" s="525"/>
      <c r="Y10" s="525"/>
      <c r="Z10" s="525"/>
      <c r="AA10" s="525"/>
      <c r="AB10" s="525"/>
      <c r="AC10" s="526"/>
      <c r="AF10" s="132" t="s">
        <v>121</v>
      </c>
      <c r="AH10" s="45"/>
      <c r="AI10" s="45"/>
      <c r="AJ10" s="45"/>
      <c r="AK10" s="45"/>
      <c r="AL10" s="45"/>
      <c r="AM10" s="10"/>
    </row>
    <row r="11" spans="1:86" s="9" customFormat="1" ht="20.100000000000001" customHeight="1" thickBot="1">
      <c r="A11" s="336" t="s">
        <v>72</v>
      </c>
      <c r="B11" s="216"/>
      <c r="C11" s="337" t="s">
        <v>166</v>
      </c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8"/>
      <c r="O11" s="372"/>
      <c r="P11" s="340" t="s">
        <v>73</v>
      </c>
      <c r="Q11" s="341"/>
      <c r="R11" s="341"/>
      <c r="S11" s="341"/>
      <c r="T11" s="341"/>
      <c r="U11" s="341"/>
      <c r="V11" s="342"/>
      <c r="W11" s="527"/>
      <c r="X11" s="528"/>
      <c r="Y11" s="528"/>
      <c r="Z11" s="528"/>
      <c r="AA11" s="528"/>
      <c r="AB11" s="528"/>
      <c r="AC11" s="529"/>
      <c r="AD11" s="12"/>
      <c r="AE11" s="12"/>
      <c r="AF11" s="317" t="s">
        <v>152</v>
      </c>
      <c r="AG11" s="318" t="s">
        <v>123</v>
      </c>
      <c r="AH11" s="309" t="s">
        <v>104</v>
      </c>
      <c r="AI11" s="310" t="s">
        <v>103</v>
      </c>
      <c r="AJ11" s="429" t="s">
        <v>124</v>
      </c>
      <c r="AK11" s="429"/>
      <c r="AL11" s="10"/>
      <c r="AM11" s="10"/>
      <c r="BV11" s="18" t="s">
        <v>12</v>
      </c>
      <c r="BW11" s="19"/>
      <c r="BX11" s="19"/>
      <c r="BY11" s="19"/>
      <c r="BZ11" s="19"/>
      <c r="CA11" s="19"/>
      <c r="CB11" s="20"/>
      <c r="CC11" s="21" t="s">
        <v>8</v>
      </c>
      <c r="CD11" s="22"/>
      <c r="CE11" s="22"/>
      <c r="CF11" s="22"/>
      <c r="CG11" s="22"/>
      <c r="CH11" s="23"/>
    </row>
    <row r="12" spans="1:86" s="9" customFormat="1" ht="12.75" customHeight="1">
      <c r="A12" s="81" t="s">
        <v>19</v>
      </c>
      <c r="B12" s="343" t="s">
        <v>88</v>
      </c>
      <c r="C12" s="344"/>
      <c r="D12" s="344"/>
      <c r="E12" s="344"/>
      <c r="F12" s="344"/>
      <c r="G12" s="345"/>
      <c r="H12" s="343" t="s">
        <v>22</v>
      </c>
      <c r="I12" s="344"/>
      <c r="J12" s="344"/>
      <c r="K12" s="345"/>
      <c r="L12" s="346" t="s">
        <v>23</v>
      </c>
      <c r="M12" s="347"/>
      <c r="N12" s="523"/>
      <c r="O12" s="348" t="s">
        <v>53</v>
      </c>
      <c r="P12" s="349"/>
      <c r="Q12" s="350"/>
      <c r="R12" s="94" t="s">
        <v>54</v>
      </c>
      <c r="S12" s="446" t="s">
        <v>55</v>
      </c>
      <c r="T12" s="351"/>
      <c r="U12" s="352"/>
      <c r="V12" s="122" t="s">
        <v>60</v>
      </c>
      <c r="W12" s="82"/>
      <c r="X12" s="12"/>
      <c r="Y12" s="12"/>
      <c r="Z12" s="12"/>
      <c r="AA12" s="12"/>
      <c r="AB12" s="12"/>
      <c r="AC12" s="13"/>
      <c r="AF12" s="317"/>
      <c r="AG12" s="319"/>
      <c r="AH12" s="309"/>
      <c r="AI12" s="310"/>
      <c r="AJ12" s="430"/>
      <c r="AK12" s="430"/>
      <c r="AL12" s="10"/>
      <c r="AM12" s="10"/>
      <c r="AN12" s="24" t="s">
        <v>9</v>
      </c>
      <c r="AO12" s="25"/>
      <c r="AP12" s="25"/>
      <c r="AQ12" s="25"/>
      <c r="AR12" s="25"/>
      <c r="AS12" s="26"/>
      <c r="AT12" s="21" t="s">
        <v>10</v>
      </c>
      <c r="AU12" s="22"/>
      <c r="AV12" s="22"/>
      <c r="AW12" s="22"/>
      <c r="AX12" s="22"/>
      <c r="AY12" s="23"/>
      <c r="AZ12" s="27" t="s">
        <v>13</v>
      </c>
      <c r="BA12" s="28"/>
      <c r="BB12" s="28"/>
      <c r="BC12" s="28"/>
      <c r="BD12" s="28"/>
      <c r="BE12" s="29"/>
      <c r="BF12" s="18" t="s">
        <v>14</v>
      </c>
      <c r="BG12" s="19"/>
      <c r="BH12" s="19"/>
      <c r="BI12" s="19"/>
      <c r="BJ12" s="19"/>
      <c r="BK12" s="20"/>
      <c r="BM12" s="9" t="s">
        <v>101</v>
      </c>
      <c r="BO12" s="9" t="s">
        <v>0</v>
      </c>
      <c r="BP12" s="9" t="s">
        <v>11</v>
      </c>
      <c r="BR12" s="9" t="s">
        <v>0</v>
      </c>
      <c r="BS12" s="9" t="s">
        <v>1</v>
      </c>
      <c r="BV12" s="30" t="s">
        <v>2</v>
      </c>
      <c r="BW12" s="14" t="s">
        <v>3</v>
      </c>
      <c r="BX12" s="14" t="s">
        <v>4</v>
      </c>
      <c r="BY12" s="14"/>
      <c r="BZ12" s="14" t="s">
        <v>5</v>
      </c>
      <c r="CA12" s="14" t="s">
        <v>6</v>
      </c>
      <c r="CB12" s="17" t="s">
        <v>7</v>
      </c>
      <c r="CC12" s="30" t="s">
        <v>2</v>
      </c>
      <c r="CD12" s="14" t="s">
        <v>3</v>
      </c>
      <c r="CE12" s="14" t="s">
        <v>4</v>
      </c>
      <c r="CF12" s="14" t="s">
        <v>5</v>
      </c>
      <c r="CG12" s="14" t="s">
        <v>6</v>
      </c>
      <c r="CH12" s="17" t="s">
        <v>7</v>
      </c>
    </row>
    <row r="13" spans="1:86" ht="12.75" customHeight="1">
      <c r="A13" s="265"/>
      <c r="B13" s="267" t="s">
        <v>92</v>
      </c>
      <c r="C13" s="530"/>
      <c r="D13" s="530"/>
      <c r="E13" s="530"/>
      <c r="F13" s="530"/>
      <c r="G13" s="531"/>
      <c r="H13" s="3" t="s">
        <v>20</v>
      </c>
      <c r="I13" s="73"/>
      <c r="J13" s="302">
        <v>17638</v>
      </c>
      <c r="K13" s="303"/>
      <c r="L13" s="263">
        <f>IF($J13&lt;&gt;"",IF($AJ13="0-",AT13,IF($AJ13="+0",AZ13,IF($AJ13="+-",BF13,AN13))),"")</f>
        <v>22</v>
      </c>
      <c r="M13" s="250">
        <f>IF($J13&lt;&gt;"",IF($AJ13="0-",AU13,IF($AJ13="+0",BA13,IF($AJ13="+-",BG13,AO13))),"")</f>
        <v>0</v>
      </c>
      <c r="N13" s="252">
        <f>IF($J13&lt;&gt;"",IF($AJ13="0-",AV13,IF($AJ13="+0",BB13,IF($AJ13="+-",BH13,AP13))),"")</f>
        <v>0</v>
      </c>
      <c r="O13" s="286" t="str">
        <f>IF($R14="","",ROUNDDOWN($AH13/12,0))</f>
        <v/>
      </c>
      <c r="P13" s="250" t="str">
        <f>IF($R14="","",ROUNDDOWN(MOD($AH13,12),0))</f>
        <v/>
      </c>
      <c r="Q13" s="297" t="str">
        <f>IF($R14="","", IF( (MOD($AH13,12)-$P13)&gt;=0.5,"半",0))</f>
        <v/>
      </c>
      <c r="R13" s="101"/>
      <c r="S13" s="263" t="str">
        <f>IF($R14="","",ROUNDDOWN($AH13*($R13/$R14)/12,0))</f>
        <v/>
      </c>
      <c r="T13" s="250" t="str">
        <f>IF($R14="","",ROUNDDOWN(MOD($AH13*($R13/$R14),12),0))</f>
        <v/>
      </c>
      <c r="U13" s="252" t="str">
        <f>IF(R14="","",IF( (MOD($AH13*($R13/$R14),12)-$T13)&gt;=0.5,"半",0) )</f>
        <v/>
      </c>
      <c r="V13" s="151" t="s">
        <v>114</v>
      </c>
      <c r="Z13" s="45"/>
      <c r="AA13" s="45"/>
      <c r="AB13" s="45"/>
      <c r="AC13" s="117"/>
      <c r="AF13" s="307">
        <v>1</v>
      </c>
      <c r="AG13" s="294"/>
      <c r="AH13" s="282" t="str">
        <f>IF(OR($AF13&lt;&gt;$AF15,$AF15=""), SUMIF($AF$13:$AF$61,$AF13,$AI$13:$AI$61),"" )</f>
        <v/>
      </c>
      <c r="AI13" s="282">
        <f>L13*12+M13+COUNTIF(N13:N13,"半")*0.5</f>
        <v>264</v>
      </c>
      <c r="AJ13" s="489"/>
      <c r="AK13" s="289" t="str">
        <f>IF(AJ13&lt;&gt;"",VLOOKUP(AJ13,$AL$13:$AM$16,2),"")</f>
        <v/>
      </c>
      <c r="AL13" s="142"/>
      <c r="AM13" s="33" t="s">
        <v>18</v>
      </c>
      <c r="AN13" s="34">
        <f>IF(AR13&gt;=12,DATEDIF(BO13,BR13,"y")+1,DATEDIF(BO13,BR13,"y"))</f>
        <v>22</v>
      </c>
      <c r="AO13" s="34">
        <f>IF(AR13&gt;=12,AR13-12,AR13)</f>
        <v>0</v>
      </c>
      <c r="AP13" s="35">
        <f>IF(AS13&lt;=15,"半",0)</f>
        <v>0</v>
      </c>
      <c r="AQ13" s="36">
        <f>DATEDIF(BO13,BR13,"y")</f>
        <v>21</v>
      </c>
      <c r="AR13" s="37">
        <f>IF(AS13&gt;=16,DATEDIF(BO13,BR13,"ym")+1,DATEDIF(BO13,BR13,"ym"))</f>
        <v>12</v>
      </c>
      <c r="AS13" s="38">
        <f>DATEDIF(BO13,BR13,"md")</f>
        <v>30</v>
      </c>
      <c r="AT13" s="39">
        <f>IF(AX13&gt;=12,DATEDIF(BO13,BS13,"y")+1,DATEDIF(BO13,BS13,"y"))</f>
        <v>21</v>
      </c>
      <c r="AU13" s="39">
        <f>IF(AX13&gt;=12,AX13-12,AX13)</f>
        <v>11</v>
      </c>
      <c r="AV13" s="40" t="str">
        <f>IF(AY13&lt;=15,"半",0)</f>
        <v>半</v>
      </c>
      <c r="AW13" s="41">
        <f>DATEDIF(BO13,BS13,"y")</f>
        <v>21</v>
      </c>
      <c r="AX13" s="42">
        <f>IF(AY13&gt;=16,DATEDIF(BO13,BS13,"ym")+1,DATEDIF(BO13,BS13,"ym"))</f>
        <v>11</v>
      </c>
      <c r="AY13" s="43">
        <f>DATEDIF(BO13,BS13,"md")</f>
        <v>14</v>
      </c>
      <c r="AZ13" s="39">
        <f>IF(BD13&gt;=12,DATEDIF(BP13,BR13,"y")+1,DATEDIF(BP13,BR13,"y"))</f>
        <v>21</v>
      </c>
      <c r="BA13" s="39">
        <f>IF(BD13&gt;=12,BD13-12,BD13)</f>
        <v>11</v>
      </c>
      <c r="BB13" s="40" t="str">
        <f>IF(BE13&lt;=15,"半",0)</f>
        <v>半</v>
      </c>
      <c r="BC13" s="41">
        <f>DATEDIF(BP13,BR13,"y")</f>
        <v>21</v>
      </c>
      <c r="BD13" s="42">
        <f>IF(BE13&gt;=16,DATEDIF(BP13,BR13,"ym")+1,DATEDIF(BP13,BR13,"ym"))</f>
        <v>11</v>
      </c>
      <c r="BE13" s="42">
        <f>DATEDIF(BP13,BR13,"md")</f>
        <v>15</v>
      </c>
      <c r="BF13" s="39">
        <f>IF(BJ13&gt;=12,DATEDIF(BP13,BS13,"y")+1,DATEDIF(BP13,BS13,"y"))</f>
        <v>21</v>
      </c>
      <c r="BG13" s="39">
        <f>IF(BJ13&gt;=12,BJ13-12,BJ13)</f>
        <v>11</v>
      </c>
      <c r="BH13" s="40">
        <f>IF(BK13&lt;=15,"半",0)</f>
        <v>0</v>
      </c>
      <c r="BI13" s="41">
        <f>DATEDIF(BP13,BS13,"y")</f>
        <v>21</v>
      </c>
      <c r="BJ13" s="42">
        <f>IF(BK13&gt;=16,DATEDIF(BP13,BS13,"ym")+1,DATEDIF(BP13,BS13,"ym"))</f>
        <v>11</v>
      </c>
      <c r="BK13" s="43">
        <f>DATEDIF(BP13,BS13,"md")</f>
        <v>27</v>
      </c>
      <c r="BL13" s="37"/>
      <c r="BM13" s="44">
        <f>IF(J14="現在",$AK$6,J14)</f>
        <v>25658</v>
      </c>
      <c r="BN13" s="45">
        <v>0</v>
      </c>
      <c r="BO13" s="46">
        <f>IF(DAY(J13)&lt;=15,J13-DAY(J13)+1,J13-DAY(J13)+16)</f>
        <v>17624</v>
      </c>
      <c r="BP13" s="46">
        <f>IF(DAY(BO13)=1,BO13+15,BY13)</f>
        <v>17639</v>
      </c>
      <c r="BQ13" s="47"/>
      <c r="BR13" s="115">
        <f>IF(CH13&gt;=16,CF13,IF(J14="現在",$AK$6-CH13+15,J14-CH13+15))</f>
        <v>25658</v>
      </c>
      <c r="BS13" s="48">
        <f>IF(DAY(BR13)=15,BR13-DAY(BR13),BR13-DAY(BR13)+15)</f>
        <v>25642</v>
      </c>
      <c r="BT13" s="47"/>
      <c r="BU13" s="47"/>
      <c r="BV13" s="45">
        <f>YEAR(J13)</f>
        <v>1948</v>
      </c>
      <c r="BW13" s="49">
        <f>MONTH(J13)+1</f>
        <v>5</v>
      </c>
      <c r="BX13" s="50" t="str">
        <f>CONCATENATE(BV13,"/",BW13,"/",1)</f>
        <v>1948/5/1</v>
      </c>
      <c r="BY13" s="50">
        <f>BX13+1-1</f>
        <v>17654</v>
      </c>
      <c r="BZ13" s="50">
        <f>BX13-1</f>
        <v>17653</v>
      </c>
      <c r="CA13" s="45">
        <f>DAY(BZ13)</f>
        <v>30</v>
      </c>
      <c r="CB13" s="45">
        <f>DAY(J13)</f>
        <v>15</v>
      </c>
      <c r="CC13" s="45">
        <f>YEAR(BM13)</f>
        <v>1970</v>
      </c>
      <c r="CD13" s="49">
        <f>IF(MONTH(BM13)=12,MONTH(BM13)-12+1,MONTH(BM13)+1)</f>
        <v>4</v>
      </c>
      <c r="CE13" s="50" t="str">
        <f>IF(CD13=1,CONCATENATE(CC13+1,"/",CD13,"/",1),CONCATENATE(CC13,"/",CD13,"/",1))</f>
        <v>1970/4/1</v>
      </c>
      <c r="CF13" s="50">
        <f>CE13-1</f>
        <v>25658</v>
      </c>
      <c r="CG13" s="45">
        <f>DAY(CF13)</f>
        <v>31</v>
      </c>
      <c r="CH13" s="45">
        <f>DAY(BM13)</f>
        <v>31</v>
      </c>
    </row>
    <row r="14" spans="1:86" ht="12.75" customHeight="1">
      <c r="A14" s="288"/>
      <c r="B14" s="532"/>
      <c r="C14" s="533"/>
      <c r="D14" s="533"/>
      <c r="E14" s="533"/>
      <c r="F14" s="533"/>
      <c r="G14" s="534"/>
      <c r="H14" s="2" t="s">
        <v>21</v>
      </c>
      <c r="I14" s="2"/>
      <c r="J14" s="290">
        <v>25658</v>
      </c>
      <c r="K14" s="291"/>
      <c r="L14" s="264"/>
      <c r="M14" s="251"/>
      <c r="N14" s="253"/>
      <c r="O14" s="287"/>
      <c r="P14" s="251"/>
      <c r="Q14" s="298"/>
      <c r="R14" s="102"/>
      <c r="S14" s="264"/>
      <c r="T14" s="251"/>
      <c r="U14" s="253"/>
      <c r="V14" s="151"/>
      <c r="Z14" s="45"/>
      <c r="AA14" s="45"/>
      <c r="AB14" s="45"/>
      <c r="AC14" s="118"/>
      <c r="AF14" s="307"/>
      <c r="AG14" s="294"/>
      <c r="AH14" s="282"/>
      <c r="AI14" s="282"/>
      <c r="AJ14" s="490"/>
      <c r="AK14" s="191"/>
      <c r="AL14" s="142" t="s">
        <v>46</v>
      </c>
      <c r="AM14" s="32" t="s">
        <v>17</v>
      </c>
      <c r="AN14" s="34"/>
      <c r="AO14" s="34"/>
      <c r="AP14" s="35"/>
      <c r="AQ14" s="36"/>
      <c r="AR14" s="37"/>
      <c r="AS14" s="38"/>
      <c r="AT14" s="39"/>
      <c r="AU14" s="39"/>
      <c r="AV14" s="40"/>
      <c r="AW14" s="36"/>
      <c r="AX14" s="37"/>
      <c r="AY14" s="38"/>
      <c r="AZ14" s="39"/>
      <c r="BA14" s="39"/>
      <c r="BB14" s="40"/>
      <c r="BC14" s="36"/>
      <c r="BD14" s="37"/>
      <c r="BE14" s="37"/>
      <c r="BF14" s="39"/>
      <c r="BG14" s="39"/>
      <c r="BH14" s="40"/>
      <c r="BI14" s="36"/>
      <c r="BJ14" s="37"/>
      <c r="BK14" s="38"/>
      <c r="BL14" s="37"/>
      <c r="BM14" s="44"/>
      <c r="BO14" s="46"/>
      <c r="BP14" s="46"/>
      <c r="BQ14" s="47"/>
      <c r="BR14" s="48"/>
      <c r="BS14" s="48"/>
      <c r="BT14" s="47"/>
      <c r="BU14" s="47"/>
      <c r="BW14" s="49"/>
      <c r="BX14" s="50"/>
      <c r="BY14" s="50"/>
      <c r="BZ14" s="50"/>
      <c r="CD14" s="49"/>
      <c r="CE14" s="50"/>
      <c r="CF14" s="50"/>
    </row>
    <row r="15" spans="1:86" ht="12.75" customHeight="1">
      <c r="A15" s="265"/>
      <c r="B15" s="267" t="s">
        <v>93</v>
      </c>
      <c r="C15" s="530"/>
      <c r="D15" s="530"/>
      <c r="E15" s="530"/>
      <c r="F15" s="530"/>
      <c r="G15" s="531"/>
      <c r="H15" s="1" t="s">
        <v>20</v>
      </c>
      <c r="I15" s="7"/>
      <c r="J15" s="302">
        <v>25659</v>
      </c>
      <c r="K15" s="303"/>
      <c r="L15" s="263">
        <f>IF($J15&lt;&gt;"",IF($AJ15="0-",AT15,IF($AJ15="+0",AZ15,IF($AJ15="+-",BF15,AN15))),"")</f>
        <v>10</v>
      </c>
      <c r="M15" s="250">
        <f>IF($J15&lt;&gt;"",IF($AJ15="0-",AU15,IF($AJ15="+0",BA15,IF($AJ15="+-",BG15,AO15))),"")</f>
        <v>3</v>
      </c>
      <c r="N15" s="252">
        <f>IF($J15&lt;&gt;"",IF($AJ15="0-",AV15,IF($AJ15="+0",BB15,IF($AJ15="+-",BH15,AP15))),"")</f>
        <v>0</v>
      </c>
      <c r="O15" s="286">
        <f>IF($R16="","",ROUNDDOWN($AH15/12,0))</f>
        <v>32</v>
      </c>
      <c r="P15" s="250">
        <f>IF($R16="","",ROUNDDOWN(MOD($AH15,12),0))</f>
        <v>3</v>
      </c>
      <c r="Q15" s="297">
        <f>IF($R16="","", IF( (MOD($AH15,12)-$P15)&gt;=0.5,"半",0))</f>
        <v>0</v>
      </c>
      <c r="R15" s="101">
        <v>1</v>
      </c>
      <c r="S15" s="263">
        <f>IF($R16="","",ROUNDDOWN($AH15*($R15/$R16)/12,0))</f>
        <v>16</v>
      </c>
      <c r="T15" s="250">
        <f>IF($R16="","",ROUNDDOWN(MOD($AH15*($R15/$R16),12),0))</f>
        <v>1</v>
      </c>
      <c r="U15" s="252" t="str">
        <f>IF(R16="","",IF( (MOD($AH15*($R15/$R16),12)-$T15)&gt;=0.5,"半",0) )</f>
        <v>半</v>
      </c>
      <c r="V15" s="151" t="s">
        <v>114</v>
      </c>
      <c r="Z15" s="45"/>
      <c r="AA15" s="45"/>
      <c r="AB15" s="45"/>
      <c r="AC15" s="118"/>
      <c r="AF15" s="307">
        <v>1</v>
      </c>
      <c r="AG15" s="294"/>
      <c r="AH15" s="282">
        <f>IF(OR($AF15&lt;&gt;$AF17,$AF17=""), SUMIF($AF$13:$AF$61,$AF15,$AI$13:$AI$61),"" )</f>
        <v>387</v>
      </c>
      <c r="AI15" s="282">
        <f>L15*12+M15+COUNTIF(N15:N15,"半")*0.5</f>
        <v>123</v>
      </c>
      <c r="AJ15" s="489"/>
      <c r="AK15" s="289" t="str">
        <f>IF(AJ15&lt;&gt;"",VLOOKUP(AJ15,$AL$13:$AM$16,2),"")</f>
        <v/>
      </c>
      <c r="AL15" s="142" t="s">
        <v>47</v>
      </c>
      <c r="AM15" s="32" t="s">
        <v>16</v>
      </c>
      <c r="AN15" s="39">
        <f>IF(AR15&gt;=12,DATEDIF(BO15,BR15,"y")+1,DATEDIF(BO15,BR15,"y"))</f>
        <v>10</v>
      </c>
      <c r="AO15" s="39">
        <f>IF(AR15&gt;=12,AR15-12,AR15)</f>
        <v>3</v>
      </c>
      <c r="AP15" s="40">
        <f>IF(AS15&lt;=15,"半",0)</f>
        <v>0</v>
      </c>
      <c r="AQ15" s="36">
        <f>DATEDIF(BO15,BR15,"y")</f>
        <v>10</v>
      </c>
      <c r="AR15" s="37">
        <f>IF(AS15&gt;=16,DATEDIF(BO15,BR15,"ym")+1,DATEDIF(BO15,BR15,"ym"))</f>
        <v>3</v>
      </c>
      <c r="AS15" s="38">
        <f>DATEDIF(BO15,BR15,"md")</f>
        <v>29</v>
      </c>
      <c r="AT15" s="39">
        <f>IF(AX15&gt;=12,DATEDIF(BO15,BS15,"y")+1,DATEDIF(BO15,BS15,"y"))</f>
        <v>10</v>
      </c>
      <c r="AU15" s="39">
        <f>IF(AX15&gt;=12,AX15-12,AX15)</f>
        <v>2</v>
      </c>
      <c r="AV15" s="40" t="str">
        <f>IF(AY15&lt;=15,"半",0)</f>
        <v>半</v>
      </c>
      <c r="AW15" s="36">
        <f>DATEDIF(BO15,BS15,"y")</f>
        <v>10</v>
      </c>
      <c r="AX15" s="37">
        <f>IF(AY15&gt;=16,DATEDIF(BO15,BS15,"ym")+1,DATEDIF(BO15,BS15,"ym"))</f>
        <v>2</v>
      </c>
      <c r="AY15" s="38">
        <f>DATEDIF(BO15,BS15,"md")</f>
        <v>14</v>
      </c>
      <c r="AZ15" s="39">
        <f>IF(BD15&gt;=12,DATEDIF(BP15,BR15,"y")+1,DATEDIF(BP15,BR15,"y"))</f>
        <v>10</v>
      </c>
      <c r="BA15" s="39">
        <f>IF(BD15&gt;=12,BD15-12,BD15)</f>
        <v>2</v>
      </c>
      <c r="BB15" s="40" t="str">
        <f>IF(BE15&lt;=15,"半",0)</f>
        <v>半</v>
      </c>
      <c r="BC15" s="36">
        <f>DATEDIF(BP15,BR15,"y")</f>
        <v>10</v>
      </c>
      <c r="BD15" s="37">
        <f>IF(BE15&gt;=16,DATEDIF(BP15,BR15,"ym")+1,DATEDIF(BP15,BR15,"ym"))</f>
        <v>2</v>
      </c>
      <c r="BE15" s="37">
        <f>DATEDIF(BP15,BR15,"md")</f>
        <v>14</v>
      </c>
      <c r="BF15" s="39">
        <f>IF(BJ15&gt;=12,DATEDIF(BP15,BS15,"y")+1,DATEDIF(BP15,BS15,"y"))</f>
        <v>10</v>
      </c>
      <c r="BG15" s="39">
        <f>IF(BJ15&gt;=12,BJ15-12,BJ15)</f>
        <v>2</v>
      </c>
      <c r="BH15" s="40">
        <f>IF(BK15&lt;=15,"半",0)</f>
        <v>0</v>
      </c>
      <c r="BI15" s="36">
        <f>DATEDIF(BP15,BS15,"y")</f>
        <v>10</v>
      </c>
      <c r="BJ15" s="37">
        <f>IF(BK15&gt;=16,DATEDIF(BP15,BS15,"ym")+1,DATEDIF(BP15,BS15,"ym"))</f>
        <v>2</v>
      </c>
      <c r="BK15" s="38">
        <f>DATEDIF(BP15,BS15,"md")</f>
        <v>30</v>
      </c>
      <c r="BL15" s="37"/>
      <c r="BM15" s="44">
        <f>IF(J16="現在",$AK$6,J16)</f>
        <v>29401</v>
      </c>
      <c r="BN15" s="37">
        <v>1</v>
      </c>
      <c r="BO15" s="46">
        <f>IF(DAY(J15)&lt;=15,J15-DAY(J15)+1,J15-DAY(J15)+16)</f>
        <v>25659</v>
      </c>
      <c r="BP15" s="46">
        <f>IF(DAY(BO15)=1,BO15+15,BY15)</f>
        <v>25674</v>
      </c>
      <c r="BQ15" s="47"/>
      <c r="BR15" s="115">
        <f>IF(CH15&gt;=16,CF15,IF(J16="現在",$AK$6-CH15+15,J16-CH15+15))</f>
        <v>29402</v>
      </c>
      <c r="BS15" s="48">
        <f>IF(DAY(BR15)=15,BR15-DAY(BR15),BR15-DAY(BR15)+15)</f>
        <v>29387</v>
      </c>
      <c r="BT15" s="47"/>
      <c r="BU15" s="47"/>
      <c r="BV15" s="45">
        <f>YEAR(J15)</f>
        <v>1970</v>
      </c>
      <c r="BW15" s="49">
        <f>MONTH(J15)+1</f>
        <v>5</v>
      </c>
      <c r="BX15" s="50" t="str">
        <f>CONCATENATE(BV15,"/",BW15,"/",1)</f>
        <v>1970/5/1</v>
      </c>
      <c r="BY15" s="50">
        <f>BX15+1-1</f>
        <v>25689</v>
      </c>
      <c r="BZ15" s="50">
        <f>BX15-1</f>
        <v>25688</v>
      </c>
      <c r="CA15" s="45">
        <f>DAY(BZ15)</f>
        <v>30</v>
      </c>
      <c r="CB15" s="45">
        <f>DAY(J15)</f>
        <v>1</v>
      </c>
      <c r="CC15" s="45">
        <f>YEAR(BM15)</f>
        <v>1980</v>
      </c>
      <c r="CD15" s="49">
        <f>IF(MONTH(BM15)=12,MONTH(BM15)-12+1,MONTH(BM15)+1)</f>
        <v>7</v>
      </c>
      <c r="CE15" s="50" t="str">
        <f>IF(CD15=1,CONCATENATE(CC15+1,"/",CD15,"/",1),CONCATENATE(CC15,"/",CD15,"/",1))</f>
        <v>1980/7/1</v>
      </c>
      <c r="CF15" s="50">
        <f>CE15-1</f>
        <v>29402</v>
      </c>
      <c r="CG15" s="45">
        <f>DAY(CF15)</f>
        <v>30</v>
      </c>
      <c r="CH15" s="45">
        <f>DAY(BM15)</f>
        <v>29</v>
      </c>
    </row>
    <row r="16" spans="1:86" ht="12.75" customHeight="1">
      <c r="A16" s="288"/>
      <c r="B16" s="532"/>
      <c r="C16" s="533"/>
      <c r="D16" s="533"/>
      <c r="E16" s="533"/>
      <c r="F16" s="533"/>
      <c r="G16" s="534"/>
      <c r="H16" s="2" t="s">
        <v>21</v>
      </c>
      <c r="I16" s="2"/>
      <c r="J16" s="290">
        <v>29401</v>
      </c>
      <c r="K16" s="291"/>
      <c r="L16" s="264"/>
      <c r="M16" s="251"/>
      <c r="N16" s="253"/>
      <c r="O16" s="287"/>
      <c r="P16" s="251"/>
      <c r="Q16" s="298"/>
      <c r="R16" s="102">
        <v>2</v>
      </c>
      <c r="S16" s="264"/>
      <c r="T16" s="251"/>
      <c r="U16" s="253"/>
      <c r="V16" s="151"/>
      <c r="Z16" s="45"/>
      <c r="AA16" s="45"/>
      <c r="AB16" s="45"/>
      <c r="AC16" s="118"/>
      <c r="AF16" s="307"/>
      <c r="AG16" s="294"/>
      <c r="AH16" s="282"/>
      <c r="AI16" s="282"/>
      <c r="AJ16" s="490"/>
      <c r="AK16" s="191"/>
      <c r="AL16" s="142" t="s">
        <v>48</v>
      </c>
      <c r="AM16" s="32" t="s">
        <v>15</v>
      </c>
      <c r="AN16" s="39"/>
      <c r="AO16" s="39"/>
      <c r="AP16" s="40"/>
      <c r="AQ16" s="36"/>
      <c r="AR16" s="37"/>
      <c r="AS16" s="38"/>
      <c r="AT16" s="39"/>
      <c r="AU16" s="39"/>
      <c r="AV16" s="40"/>
      <c r="AW16" s="36"/>
      <c r="AX16" s="37"/>
      <c r="AY16" s="38"/>
      <c r="AZ16" s="39"/>
      <c r="BA16" s="39"/>
      <c r="BB16" s="40"/>
      <c r="BC16" s="36"/>
      <c r="BD16" s="37"/>
      <c r="BE16" s="37"/>
      <c r="BF16" s="39"/>
      <c r="BG16" s="39"/>
      <c r="BH16" s="40"/>
      <c r="BI16" s="36"/>
      <c r="BJ16" s="37"/>
      <c r="BK16" s="38"/>
      <c r="BL16" s="37"/>
      <c r="BM16" s="44"/>
      <c r="BN16" s="37"/>
      <c r="BO16" s="46"/>
      <c r="BP16" s="46"/>
      <c r="BQ16" s="47"/>
      <c r="BR16" s="48"/>
      <c r="BS16" s="48"/>
      <c r="BT16" s="47"/>
      <c r="BU16" s="47"/>
      <c r="BW16" s="49"/>
      <c r="BX16" s="50"/>
      <c r="BY16" s="50"/>
      <c r="BZ16" s="50"/>
      <c r="CD16" s="49"/>
      <c r="CE16" s="50"/>
      <c r="CF16" s="50"/>
    </row>
    <row r="17" spans="1:86" ht="12.75" customHeight="1">
      <c r="A17" s="265"/>
      <c r="B17" s="267" t="s">
        <v>94</v>
      </c>
      <c r="C17" s="530"/>
      <c r="D17" s="530"/>
      <c r="E17" s="530"/>
      <c r="F17" s="530"/>
      <c r="G17" s="531"/>
      <c r="H17" s="1" t="s">
        <v>20</v>
      </c>
      <c r="I17" s="7"/>
      <c r="J17" s="302">
        <v>29402</v>
      </c>
      <c r="K17" s="303"/>
      <c r="L17" s="263">
        <f>IF($J17&lt;&gt;"",IF($AJ17="0-",AT17,IF($AJ17="+0",AZ17,IF($AJ17="+-",BF17,AN17))),"")</f>
        <v>3</v>
      </c>
      <c r="M17" s="250">
        <f>IF($J17&lt;&gt;"",IF($AJ17="0-",AU17,IF($AJ17="+0",BA17,IF($AJ17="+-",BG17,AO17))),"")</f>
        <v>0</v>
      </c>
      <c r="N17" s="252">
        <f>IF($J17&lt;&gt;"",IF($AJ17="0-",AV17,IF($AJ17="+0",BB17,IF($AJ17="+-",BH17,AP17))),"")</f>
        <v>0</v>
      </c>
      <c r="O17" s="286" t="str">
        <f>IF($R18="","",ROUNDDOWN($AH17/12,0))</f>
        <v/>
      </c>
      <c r="P17" s="250" t="str">
        <f>IF($R18="","",ROUNDDOWN(MOD($AH17,12),0))</f>
        <v/>
      </c>
      <c r="Q17" s="297" t="str">
        <f>IF($R18="","", IF( (MOD($AH17,12)-$P17)&gt;=0.5,"半",0))</f>
        <v/>
      </c>
      <c r="R17" s="101"/>
      <c r="S17" s="263" t="str">
        <f>IF($R18="","",ROUNDDOWN($AH17*($R17/$R18)/12,0))</f>
        <v/>
      </c>
      <c r="T17" s="250" t="str">
        <f>IF($R18="","",ROUNDDOWN(MOD($AH17*($R17/$R18),12),0))</f>
        <v/>
      </c>
      <c r="U17" s="252" t="str">
        <f>IF(R18="","",IF( (MOD($AH17*($R17/$R18),12)-$T17)&gt;=0.5,"半",0) )</f>
        <v/>
      </c>
      <c r="V17" s="151" t="s">
        <v>98</v>
      </c>
      <c r="Z17" s="45"/>
      <c r="AA17" s="45"/>
      <c r="AB17" s="45"/>
      <c r="AC17" s="118"/>
      <c r="AF17" s="307">
        <v>2</v>
      </c>
      <c r="AG17" s="294"/>
      <c r="AH17" s="282" t="str">
        <f>IF(OR($AF17&lt;&gt;$AF19,$AF19=""), SUMIF($AF$13:$AF$61,$AF17,$AI$13:$AI$61),"" )</f>
        <v/>
      </c>
      <c r="AI17" s="282">
        <f>L17*12+M17+COUNTIF(N17:N17,"半")*0.5</f>
        <v>36</v>
      </c>
      <c r="AJ17" s="489" t="s">
        <v>158</v>
      </c>
      <c r="AK17" s="289" t="str">
        <f>IF(AJ17&lt;&gt;"",VLOOKUP(AJ17,$AL$13:$AM$16,2),"")</f>
        <v>自が半月後</v>
      </c>
      <c r="AL17" s="12"/>
      <c r="AM17" s="12"/>
      <c r="AN17" s="39">
        <f>IF(AR17&gt;=12,DATEDIF(BO17,BR17,"y")+1,DATEDIF(BO17,BR17,"y"))</f>
        <v>3</v>
      </c>
      <c r="AO17" s="39">
        <f>IF(AR17&gt;=12,AR17-12,AR17)</f>
        <v>0</v>
      </c>
      <c r="AP17" s="40" t="str">
        <f>IF(AS17&lt;=15,"半",0)</f>
        <v>半</v>
      </c>
      <c r="AQ17" s="36">
        <f>DATEDIF(BO17,BR17,"y")</f>
        <v>3</v>
      </c>
      <c r="AR17" s="37">
        <f>IF(AS17&gt;=16,DATEDIF(BO17,BR17,"ym")+1,DATEDIF(BO17,BR17,"ym"))</f>
        <v>0</v>
      </c>
      <c r="AS17" s="38">
        <f>DATEDIF(BO17,BR17,"md")</f>
        <v>14</v>
      </c>
      <c r="AT17" s="39">
        <f>IF(AX17&gt;=12,DATEDIF(BO17,BS17,"y")+1,DATEDIF(BO17,BS17,"y"))</f>
        <v>3</v>
      </c>
      <c r="AU17" s="39">
        <f>IF(AX17&gt;=12,AX17-12,AX17)</f>
        <v>0</v>
      </c>
      <c r="AV17" s="40">
        <f>IF(AY17&lt;=15,"半",0)</f>
        <v>0</v>
      </c>
      <c r="AW17" s="36">
        <f>DATEDIF(BO17,BS17,"y")</f>
        <v>2</v>
      </c>
      <c r="AX17" s="37">
        <f>IF(AY17&gt;=16,DATEDIF(BO17,BS17,"ym")+1,DATEDIF(BO17,BS17,"ym"))</f>
        <v>12</v>
      </c>
      <c r="AY17" s="38">
        <f>DATEDIF(BO17,BS17,"md")</f>
        <v>30</v>
      </c>
      <c r="AZ17" s="39">
        <f>IF(BD17&gt;=12,DATEDIF(BP17,BR17,"y")+1,DATEDIF(BP17,BR17,"y"))</f>
        <v>3</v>
      </c>
      <c r="BA17" s="39">
        <f>IF(BD17&gt;=12,BD17-12,BD17)</f>
        <v>0</v>
      </c>
      <c r="BB17" s="40">
        <f>IF(BE17&lt;=15,"半",0)</f>
        <v>0</v>
      </c>
      <c r="BC17" s="36">
        <f>DATEDIF(BP17,BR17,"y")</f>
        <v>2</v>
      </c>
      <c r="BD17" s="37">
        <f>IF(BE17&gt;=16,DATEDIF(BP17,BR17,"ym")+1,DATEDIF(BP17,BR17,"ym"))</f>
        <v>12</v>
      </c>
      <c r="BE17" s="37">
        <f>DATEDIF(BP17,BR17,"md")</f>
        <v>29</v>
      </c>
      <c r="BF17" s="39">
        <f>IF(BJ17&gt;=12,DATEDIF(BP17,BS17,"y")+1,DATEDIF(BP17,BS17,"y"))</f>
        <v>2</v>
      </c>
      <c r="BG17" s="39">
        <f>IF(BJ17&gt;=12,BJ17-12,BJ17)</f>
        <v>11</v>
      </c>
      <c r="BH17" s="40" t="str">
        <f>IF(BK17&lt;=15,"半",0)</f>
        <v>半</v>
      </c>
      <c r="BI17" s="36">
        <f>DATEDIF(BP17,BS17,"y")</f>
        <v>2</v>
      </c>
      <c r="BJ17" s="37">
        <f>IF(BK17&gt;=16,DATEDIF(BP17,BS17,"ym")+1,DATEDIF(BP17,BS17,"ym"))</f>
        <v>11</v>
      </c>
      <c r="BK17" s="38">
        <f>DATEDIF(BP17,BS17,"md")</f>
        <v>14</v>
      </c>
      <c r="BL17" s="37"/>
      <c r="BM17" s="44">
        <f>IF(J18="現在",$AK$6,J18)</f>
        <v>30496</v>
      </c>
      <c r="BN17" s="37">
        <v>2</v>
      </c>
      <c r="BO17" s="46">
        <f>IF(DAY(J17)&lt;=15,J17-DAY(J17)+1,J17-DAY(J17)+16)</f>
        <v>29388</v>
      </c>
      <c r="BP17" s="46">
        <f>IF(DAY(BO17)=1,BO17+15,BY17)</f>
        <v>29403</v>
      </c>
      <c r="BQ17" s="47"/>
      <c r="BR17" s="115">
        <f>IF(CH17&gt;=16,CF17,IF(J18="現在",$AK$6-CH17+15,J18-CH17+15))</f>
        <v>30497</v>
      </c>
      <c r="BS17" s="48">
        <f>IF(DAY(BR17)=15,BR17-DAY(BR17),BR17-DAY(BR17)+15)</f>
        <v>30482</v>
      </c>
      <c r="BT17" s="47"/>
      <c r="BU17" s="47"/>
      <c r="BV17" s="45">
        <f>YEAR(J17)</f>
        <v>1980</v>
      </c>
      <c r="BW17" s="49">
        <f>MONTH(J17)+1</f>
        <v>7</v>
      </c>
      <c r="BX17" s="50" t="str">
        <f>CONCATENATE(BV17,"/",BW17,"/",1)</f>
        <v>1980/7/1</v>
      </c>
      <c r="BY17" s="50">
        <f>BX17+1-1</f>
        <v>29403</v>
      </c>
      <c r="BZ17" s="50">
        <f>BX17-1</f>
        <v>29402</v>
      </c>
      <c r="CA17" s="45">
        <f>DAY(BZ17)</f>
        <v>30</v>
      </c>
      <c r="CB17" s="45">
        <f>DAY(J17)</f>
        <v>30</v>
      </c>
      <c r="CC17" s="45">
        <f>YEAR(BM17)</f>
        <v>1983</v>
      </c>
      <c r="CD17" s="49">
        <f>IF(MONTH(BM17)=12,MONTH(BM17)-12+1,MONTH(BM17)+1)</f>
        <v>7</v>
      </c>
      <c r="CE17" s="50" t="str">
        <f>IF(CD17=1,CONCATENATE(CC17+1,"/",CD17,"/",1),CONCATENATE(CC17,"/",CD17,"/",1))</f>
        <v>1983/7/1</v>
      </c>
      <c r="CF17" s="50">
        <f>CE17-1</f>
        <v>30497</v>
      </c>
      <c r="CG17" s="45">
        <f>DAY(CF17)</f>
        <v>30</v>
      </c>
      <c r="CH17" s="45">
        <f>DAY(BM17)</f>
        <v>29</v>
      </c>
    </row>
    <row r="18" spans="1:86" ht="12.75" customHeight="1">
      <c r="A18" s="288"/>
      <c r="B18" s="532"/>
      <c r="C18" s="533"/>
      <c r="D18" s="533"/>
      <c r="E18" s="533"/>
      <c r="F18" s="533"/>
      <c r="G18" s="534"/>
      <c r="H18" s="2" t="s">
        <v>21</v>
      </c>
      <c r="I18" s="2"/>
      <c r="J18" s="290">
        <v>30496</v>
      </c>
      <c r="K18" s="291"/>
      <c r="L18" s="264"/>
      <c r="M18" s="251"/>
      <c r="N18" s="253"/>
      <c r="O18" s="287"/>
      <c r="P18" s="251"/>
      <c r="Q18" s="298"/>
      <c r="R18" s="102"/>
      <c r="S18" s="264"/>
      <c r="T18" s="251"/>
      <c r="U18" s="253"/>
      <c r="V18" s="151"/>
      <c r="W18" s="45" t="s">
        <v>52</v>
      </c>
      <c r="Z18" s="45"/>
      <c r="AA18" s="45"/>
      <c r="AB18" s="45"/>
      <c r="AC18" s="118"/>
      <c r="AF18" s="307"/>
      <c r="AG18" s="294"/>
      <c r="AH18" s="282"/>
      <c r="AI18" s="282"/>
      <c r="AJ18" s="535"/>
      <c r="AK18" s="191"/>
      <c r="AL18" s="52"/>
      <c r="AM18" s="52"/>
      <c r="AN18" s="39"/>
      <c r="AO18" s="39"/>
      <c r="AP18" s="40"/>
      <c r="AQ18" s="36"/>
      <c r="AR18" s="37"/>
      <c r="AS18" s="38"/>
      <c r="AT18" s="39"/>
      <c r="AU18" s="39"/>
      <c r="AV18" s="40"/>
      <c r="AW18" s="36"/>
      <c r="AX18" s="37"/>
      <c r="AY18" s="38"/>
      <c r="AZ18" s="39"/>
      <c r="BA18" s="39"/>
      <c r="BB18" s="40"/>
      <c r="BC18" s="36"/>
      <c r="BD18" s="37"/>
      <c r="BE18" s="37"/>
      <c r="BF18" s="39"/>
      <c r="BG18" s="39"/>
      <c r="BH18" s="40"/>
      <c r="BI18" s="36"/>
      <c r="BJ18" s="37"/>
      <c r="BK18" s="38"/>
      <c r="BL18" s="37"/>
      <c r="BM18" s="44"/>
      <c r="BN18" s="37"/>
      <c r="BO18" s="46"/>
      <c r="BP18" s="46"/>
      <c r="BQ18" s="47"/>
      <c r="BR18" s="48"/>
      <c r="BS18" s="48"/>
      <c r="BT18" s="47"/>
      <c r="BU18" s="47"/>
      <c r="BW18" s="49"/>
      <c r="BX18" s="50"/>
      <c r="BY18" s="50"/>
      <c r="BZ18" s="50"/>
      <c r="CD18" s="49"/>
      <c r="CE18" s="50"/>
      <c r="CF18" s="50"/>
    </row>
    <row r="19" spans="1:86" ht="12.75" customHeight="1">
      <c r="A19" s="265"/>
      <c r="B19" s="267" t="s">
        <v>95</v>
      </c>
      <c r="C19" s="530"/>
      <c r="D19" s="530"/>
      <c r="E19" s="530"/>
      <c r="F19" s="530"/>
      <c r="G19" s="531"/>
      <c r="H19" s="1" t="s">
        <v>20</v>
      </c>
      <c r="I19" s="7"/>
      <c r="J19" s="302">
        <v>30497</v>
      </c>
      <c r="K19" s="303"/>
      <c r="L19" s="263">
        <f>IF($J19&lt;&gt;"",IF($AJ19="0-",AT19,IF($AJ19="+0",AZ19,IF($AJ19="+-",BF19,AN19))),"")</f>
        <v>4</v>
      </c>
      <c r="M19" s="250">
        <f>IF($J19&lt;&gt;"",IF($AJ19="0-",AU19,IF($AJ19="+0",BA19,IF($AJ19="+-",BG19,AO19))),"")</f>
        <v>0</v>
      </c>
      <c r="N19" s="252">
        <f>IF($J19&lt;&gt;"",IF($AJ19="0-",AV19,IF($AJ19="+0",BB19,IF($AJ19="+-",BH19,AP19))),"")</f>
        <v>0</v>
      </c>
      <c r="O19" s="286" t="str">
        <f>IF($R20="","",ROUNDDOWN($AH19/12,0))</f>
        <v/>
      </c>
      <c r="P19" s="250" t="str">
        <f>IF($R20="","",ROUNDDOWN(MOD($AH19,12),0))</f>
        <v/>
      </c>
      <c r="Q19" s="297" t="str">
        <f>IF($R20="","", IF( (MOD($AH19,12)-$P19)&gt;=0.5,"半",0))</f>
        <v/>
      </c>
      <c r="R19" s="101"/>
      <c r="S19" s="263" t="str">
        <f>IF($R20="","",ROUNDDOWN($AH19*($R19/$R20)/12,0))</f>
        <v/>
      </c>
      <c r="T19" s="250" t="str">
        <f>IF($R20="","",ROUNDDOWN(MOD($AH19*($R19/$R20),12),0))</f>
        <v/>
      </c>
      <c r="U19" s="252" t="str">
        <f>IF(R20="","",IF( (MOD($AH19*($R19/$R20),12)-$T19)&gt;=0.5,"半",0) )</f>
        <v/>
      </c>
      <c r="V19" s="151" t="s">
        <v>98</v>
      </c>
      <c r="Z19" s="45"/>
      <c r="AA19" s="45"/>
      <c r="AB19" s="45"/>
      <c r="AC19" s="118"/>
      <c r="AF19" s="307">
        <v>2</v>
      </c>
      <c r="AG19" s="294"/>
      <c r="AH19" s="282" t="str">
        <f>IF(OR($AF19&lt;&gt;$AF21,$AF21=""), SUMIF($AF$13:$AF$61,$AF19,$AI$13:$AI$61),"" )</f>
        <v/>
      </c>
      <c r="AI19" s="282">
        <f>L19*12+M19+COUNTIF(N19:N19,"半")*0.5</f>
        <v>48</v>
      </c>
      <c r="AJ19" s="489" t="s">
        <v>158</v>
      </c>
      <c r="AK19" s="289" t="str">
        <f>IF(AJ19&lt;&gt;"",VLOOKUP(AJ19,$AL$13:$AM$16,2),"")</f>
        <v>自が半月後</v>
      </c>
      <c r="AL19"/>
      <c r="AM19"/>
      <c r="AN19" s="39">
        <f>IF(AR19&gt;=12,DATEDIF(BO19,BR19,"y")+1,DATEDIF(BO19,BR19,"y"))</f>
        <v>4</v>
      </c>
      <c r="AO19" s="39">
        <f>IF(AR19&gt;=12,AR19-12,AR19)</f>
        <v>0</v>
      </c>
      <c r="AP19" s="40" t="str">
        <f>IF(AS19&lt;=15,"半",0)</f>
        <v>半</v>
      </c>
      <c r="AQ19" s="53">
        <f>DATEDIF(BO19,BR19,"y")</f>
        <v>4</v>
      </c>
      <c r="AR19" s="54">
        <f>IF(AS19&gt;=16,DATEDIF(BO19,BR19,"ym")+1,DATEDIF(BO19,BR19,"ym"))</f>
        <v>0</v>
      </c>
      <c r="AS19" s="55">
        <f>DATEDIF(BO19,BR19,"md")</f>
        <v>14</v>
      </c>
      <c r="AT19" s="39">
        <f>IF(AX19&gt;=12,DATEDIF(BO19,BS19,"y")+1,DATEDIF(BO19,BS19,"y"))</f>
        <v>4</v>
      </c>
      <c r="AU19" s="39">
        <f>IF(AX19&gt;=12,AX19-12,AX19)</f>
        <v>0</v>
      </c>
      <c r="AV19" s="40">
        <f>IF(AY19&lt;=15,"半",0)</f>
        <v>0</v>
      </c>
      <c r="AW19" s="53">
        <f>DATEDIF(BO19,BS19,"y")</f>
        <v>3</v>
      </c>
      <c r="AX19" s="54">
        <f>IF(AY19&gt;=16,DATEDIF(BO19,BS19,"ym")+1,DATEDIF(BO19,BS19,"ym"))</f>
        <v>12</v>
      </c>
      <c r="AY19" s="55">
        <f>DATEDIF(BO19,BS19,"md")</f>
        <v>30</v>
      </c>
      <c r="AZ19" s="39">
        <f>IF(BD19&gt;=12,DATEDIF(BP19,BR19,"y")+1,DATEDIF(BP19,BR19,"y"))</f>
        <v>4</v>
      </c>
      <c r="BA19" s="39">
        <f>IF(BD19&gt;=12,BD19-12,BD19)</f>
        <v>0</v>
      </c>
      <c r="BB19" s="40">
        <f>IF(BE19&lt;=15,"半",0)</f>
        <v>0</v>
      </c>
      <c r="BC19" s="53">
        <f>DATEDIF(BP19,BR19,"y")</f>
        <v>3</v>
      </c>
      <c r="BD19" s="54">
        <f>IF(BE19&gt;=16,DATEDIF(BP19,BR19,"ym")+1,DATEDIF(BP19,BR19,"ym"))</f>
        <v>12</v>
      </c>
      <c r="BE19" s="54">
        <f>DATEDIF(BP19,BR19,"md")</f>
        <v>29</v>
      </c>
      <c r="BF19" s="39">
        <f>IF(BJ19&gt;=12,DATEDIF(BP19,BS19,"y")+1,DATEDIF(BP19,BS19,"y"))</f>
        <v>3</v>
      </c>
      <c r="BG19" s="39">
        <f>IF(BJ19&gt;=12,BJ19-12,BJ19)</f>
        <v>11</v>
      </c>
      <c r="BH19" s="40" t="str">
        <f>IF(BK19&lt;=15,"半",0)</f>
        <v>半</v>
      </c>
      <c r="BI19" s="53">
        <f>DATEDIF(BP19,BS19,"y")</f>
        <v>3</v>
      </c>
      <c r="BJ19" s="54">
        <f>IF(BK19&gt;=16,DATEDIF(BP19,BS19,"ym")+1,DATEDIF(BP19,BS19,"ym"))</f>
        <v>11</v>
      </c>
      <c r="BK19" s="55">
        <f>DATEDIF(BP19,BS19,"md")</f>
        <v>14</v>
      </c>
      <c r="BL19" s="37"/>
      <c r="BM19" s="44">
        <f>IF(J20="現在",$AK$6,J20)</f>
        <v>31953</v>
      </c>
      <c r="BN19" s="37">
        <v>0</v>
      </c>
      <c r="BO19" s="46">
        <f>IF(DAY(J19)&lt;=15,J19-DAY(J19)+1,J19-DAY(J19)+16)</f>
        <v>30483</v>
      </c>
      <c r="BP19" s="46">
        <f>IF(DAY(BO19)=1,BO19+15,BY19)</f>
        <v>30498</v>
      </c>
      <c r="BQ19" s="47"/>
      <c r="BR19" s="115">
        <f>IF(CH19&gt;=16,CF19,IF(J20="現在",$AK$6-CH19+15,J20-CH19+15))</f>
        <v>31958</v>
      </c>
      <c r="BS19" s="48">
        <f>IF(DAY(BR19)=15,BR19-DAY(BR19),BR19-DAY(BR19)+15)</f>
        <v>31943</v>
      </c>
      <c r="BT19" s="47"/>
      <c r="BU19" s="47"/>
      <c r="BV19" s="45">
        <f>YEAR(J19)</f>
        <v>1983</v>
      </c>
      <c r="BW19" s="49">
        <f>MONTH(J19)+1</f>
        <v>7</v>
      </c>
      <c r="BX19" s="50" t="str">
        <f>CONCATENATE(BV19,"/",BW19,"/",1)</f>
        <v>1983/7/1</v>
      </c>
      <c r="BY19" s="50">
        <f>BX19+1-1</f>
        <v>30498</v>
      </c>
      <c r="BZ19" s="50">
        <f>BX19-1</f>
        <v>30497</v>
      </c>
      <c r="CA19" s="45">
        <f>DAY(BZ19)</f>
        <v>30</v>
      </c>
      <c r="CB19" s="45">
        <f>DAY(J19)</f>
        <v>30</v>
      </c>
      <c r="CC19" s="45">
        <f>YEAR(BM19)</f>
        <v>1987</v>
      </c>
      <c r="CD19" s="49">
        <f>IF(MONTH(BM19)=12,MONTH(BM19)-12+1,MONTH(BM19)+1)</f>
        <v>7</v>
      </c>
      <c r="CE19" s="50" t="str">
        <f>IF(CD19=1,CONCATENATE(CC19+1,"/",CD19,"/",1),CONCATENATE(CC19,"/",CD19,"/",1))</f>
        <v>1987/7/1</v>
      </c>
      <c r="CF19" s="50">
        <f>CE19-1</f>
        <v>31958</v>
      </c>
      <c r="CG19" s="45">
        <f>DAY(CF19)</f>
        <v>30</v>
      </c>
      <c r="CH19" s="45">
        <f>DAY(BM19)</f>
        <v>25</v>
      </c>
    </row>
    <row r="20" spans="1:86" ht="12.75" customHeight="1">
      <c r="A20" s="288"/>
      <c r="B20" s="532"/>
      <c r="C20" s="533"/>
      <c r="D20" s="533"/>
      <c r="E20" s="533"/>
      <c r="F20" s="533"/>
      <c r="G20" s="534"/>
      <c r="H20" s="2" t="s">
        <v>21</v>
      </c>
      <c r="I20" s="2"/>
      <c r="J20" s="290">
        <v>31953</v>
      </c>
      <c r="K20" s="291"/>
      <c r="L20" s="264"/>
      <c r="M20" s="251"/>
      <c r="N20" s="253"/>
      <c r="O20" s="287"/>
      <c r="P20" s="251"/>
      <c r="Q20" s="298"/>
      <c r="R20" s="102"/>
      <c r="S20" s="264"/>
      <c r="T20" s="251"/>
      <c r="U20" s="253"/>
      <c r="V20" s="151"/>
      <c r="Z20" s="45"/>
      <c r="AA20" s="45"/>
      <c r="AB20" s="45"/>
      <c r="AC20" s="118"/>
      <c r="AF20" s="307"/>
      <c r="AG20" s="294"/>
      <c r="AH20" s="282"/>
      <c r="AI20" s="282"/>
      <c r="AJ20" s="490"/>
      <c r="AK20" s="191"/>
      <c r="AL20"/>
      <c r="AM20"/>
      <c r="AN20" s="34"/>
      <c r="AO20" s="34"/>
      <c r="AP20" s="35"/>
      <c r="AQ20" s="36"/>
      <c r="AR20" s="37"/>
      <c r="AS20" s="38"/>
      <c r="AT20" s="39"/>
      <c r="AU20" s="39"/>
      <c r="AV20" s="40"/>
      <c r="AW20" s="36"/>
      <c r="AX20" s="37"/>
      <c r="AY20" s="38"/>
      <c r="AZ20" s="39"/>
      <c r="BA20" s="39"/>
      <c r="BB20" s="40"/>
      <c r="BC20" s="36"/>
      <c r="BD20" s="37"/>
      <c r="BE20" s="37"/>
      <c r="BF20" s="39"/>
      <c r="BG20" s="39"/>
      <c r="BH20" s="40"/>
      <c r="BI20" s="36"/>
      <c r="BJ20" s="37"/>
      <c r="BK20" s="38"/>
      <c r="BL20" s="37"/>
      <c r="BM20" s="44"/>
      <c r="BN20" s="37"/>
      <c r="BO20" s="46"/>
      <c r="BP20" s="46"/>
      <c r="BQ20" s="47"/>
      <c r="BR20" s="48"/>
      <c r="BS20" s="48"/>
      <c r="BT20" s="47"/>
      <c r="BU20" s="47"/>
      <c r="BW20" s="49"/>
      <c r="BX20" s="50"/>
      <c r="BY20" s="50"/>
      <c r="BZ20" s="50"/>
      <c r="CD20" s="49"/>
      <c r="CE20" s="50"/>
      <c r="CF20" s="50"/>
    </row>
    <row r="21" spans="1:86" ht="12.75" customHeight="1">
      <c r="A21" s="265"/>
      <c r="B21" s="267" t="s">
        <v>96</v>
      </c>
      <c r="C21" s="530"/>
      <c r="D21" s="530"/>
      <c r="E21" s="530"/>
      <c r="F21" s="530"/>
      <c r="G21" s="531"/>
      <c r="H21" s="1" t="s">
        <v>20</v>
      </c>
      <c r="I21" s="7"/>
      <c r="J21" s="302">
        <v>31954</v>
      </c>
      <c r="K21" s="303"/>
      <c r="L21" s="263">
        <f>IF($J21&lt;&gt;"",IF($AJ21="0-",AT21,IF($AJ21="+0",AZ21,IF($AJ21="+-",BF21,AN21))),"")</f>
        <v>1</v>
      </c>
      <c r="M21" s="250">
        <f>IF($J21&lt;&gt;"",IF($AJ21="0-",AU21,IF($AJ21="+0",BA21,IF($AJ21="+-",BG21,AO21))),"")</f>
        <v>0</v>
      </c>
      <c r="N21" s="252">
        <f>IF($J21&lt;&gt;"",IF($AJ21="0-",AV21,IF($AJ21="+0",BB21,IF($AJ21="+-",BH21,AP21))),"")</f>
        <v>0</v>
      </c>
      <c r="O21" s="286" t="str">
        <f>IF($R22="","",ROUNDDOWN($AH21/12,0))</f>
        <v/>
      </c>
      <c r="P21" s="250" t="str">
        <f>IF($R22="","",ROUNDDOWN(MOD($AH21,12),0))</f>
        <v/>
      </c>
      <c r="Q21" s="297" t="str">
        <f>IF($R22="","", IF( (MOD($AH21,12)-$P21)&gt;=0.5,"半",0))</f>
        <v/>
      </c>
      <c r="R21" s="101"/>
      <c r="S21" s="263" t="str">
        <f>IF($R22="","",ROUNDDOWN($AH21*($R21/$R22)/12,0))</f>
        <v/>
      </c>
      <c r="T21" s="250" t="str">
        <f>IF($R22="","",ROUNDDOWN(MOD($AH21*($R21/$R22),12),0))</f>
        <v/>
      </c>
      <c r="U21" s="252" t="str">
        <f>IF(R22="","",IF( (MOD($AH21*($R21/$R22),12)-$T21)&gt;=0.5,"半",0) )</f>
        <v/>
      </c>
      <c r="V21" s="151" t="s">
        <v>98</v>
      </c>
      <c r="Z21" s="45"/>
      <c r="AA21" s="45"/>
      <c r="AB21" s="45"/>
      <c r="AC21" s="118"/>
      <c r="AF21" s="307">
        <v>2</v>
      </c>
      <c r="AG21" s="294"/>
      <c r="AH21" s="282" t="str">
        <f>IF(OR($AF21&lt;&gt;$AF23,$AF23=""), SUMIF($AF$13:$AF$61,$AF21,$AI$13:$AI$61),"" )</f>
        <v/>
      </c>
      <c r="AI21" s="282">
        <f>L21*12+M21+COUNTIF(N21:N21,"半")*0.5</f>
        <v>12</v>
      </c>
      <c r="AJ21" s="489" t="s">
        <v>158</v>
      </c>
      <c r="AK21" s="289" t="str">
        <f>IF(AJ21&lt;&gt;"",VLOOKUP(AJ21,$AL$13:$AM$16,2),"")</f>
        <v>自が半月後</v>
      </c>
      <c r="AL21"/>
      <c r="AM21"/>
      <c r="AN21" s="34">
        <f>IF(AR21&gt;=12,DATEDIF(BO21,BR21,"y")+1,DATEDIF(BO21,BR21,"y"))</f>
        <v>1</v>
      </c>
      <c r="AO21" s="34">
        <f>IF(AR21&gt;=12,AR21-12,AR21)</f>
        <v>0</v>
      </c>
      <c r="AP21" s="35" t="str">
        <f>IF(AS21&lt;=15,"半",0)</f>
        <v>半</v>
      </c>
      <c r="AQ21" s="36">
        <f>DATEDIF(BO21,BR21,"y")</f>
        <v>1</v>
      </c>
      <c r="AR21" s="37">
        <f>IF(AS21&gt;=16,DATEDIF(BO21,BR21,"ym")+1,DATEDIF(BO21,BR21,"ym"))</f>
        <v>0</v>
      </c>
      <c r="AS21" s="38">
        <f>DATEDIF(BO21,BR21,"md")</f>
        <v>14</v>
      </c>
      <c r="AT21" s="39">
        <f>IF(AX21&gt;=12,DATEDIF(BO21,BS21,"y")+1,DATEDIF(BO21,BS21,"y"))</f>
        <v>1</v>
      </c>
      <c r="AU21" s="39">
        <f>IF(AX21&gt;=12,AX21-12,AX21)</f>
        <v>0</v>
      </c>
      <c r="AV21" s="40">
        <f>IF(AY21&lt;=15,"半",0)</f>
        <v>0</v>
      </c>
      <c r="AW21" s="41">
        <f>DATEDIF(BO21,BS21,"y")</f>
        <v>0</v>
      </c>
      <c r="AX21" s="42">
        <f>IF(AY21&gt;=16,DATEDIF(BO21,BS21,"ym")+1,DATEDIF(BO21,BS21,"ym"))</f>
        <v>12</v>
      </c>
      <c r="AY21" s="43">
        <f>DATEDIF(BO21,BS21,"md")</f>
        <v>30</v>
      </c>
      <c r="AZ21" s="39">
        <f>IF(BD21&gt;=12,DATEDIF(BP21,BR21,"y")+1,DATEDIF(BP21,BR21,"y"))</f>
        <v>1</v>
      </c>
      <c r="BA21" s="39">
        <f>IF(BD21&gt;=12,BD21-12,BD21)</f>
        <v>0</v>
      </c>
      <c r="BB21" s="40">
        <f>IF(BE21&lt;=15,"半",0)</f>
        <v>0</v>
      </c>
      <c r="BC21" s="41">
        <f>DATEDIF(BP21,BR21,"y")</f>
        <v>0</v>
      </c>
      <c r="BD21" s="42">
        <f>IF(BE21&gt;=16,DATEDIF(BP21,BR21,"ym")+1,DATEDIF(BP21,BR21,"ym"))</f>
        <v>12</v>
      </c>
      <c r="BE21" s="42">
        <f>DATEDIF(BP21,BR21,"md")</f>
        <v>29</v>
      </c>
      <c r="BF21" s="39">
        <f>IF(BJ21&gt;=12,DATEDIF(BP21,BS21,"y")+1,DATEDIF(BP21,BS21,"y"))</f>
        <v>0</v>
      </c>
      <c r="BG21" s="39">
        <f>IF(BJ21&gt;=12,BJ21-12,BJ21)</f>
        <v>11</v>
      </c>
      <c r="BH21" s="40" t="str">
        <f>IF(BK21&lt;=15,"半",0)</f>
        <v>半</v>
      </c>
      <c r="BI21" s="41">
        <f>DATEDIF(BP21,BS21,"y")</f>
        <v>0</v>
      </c>
      <c r="BJ21" s="42">
        <f>IF(BK21&gt;=16,DATEDIF(BP21,BS21,"ym")+1,DATEDIF(BP21,BS21,"ym"))</f>
        <v>11</v>
      </c>
      <c r="BK21" s="43">
        <f>DATEDIF(BP21,BS21,"md")</f>
        <v>14</v>
      </c>
      <c r="BL21" s="37"/>
      <c r="BM21" s="44">
        <f>IF(J22="現在",$AK$6,J22)</f>
        <v>32322</v>
      </c>
      <c r="BN21" s="45">
        <v>0</v>
      </c>
      <c r="BO21" s="46">
        <f>IF(DAY(J21)&lt;=15,J21-DAY(J21)+1,J21-DAY(J21)+16)</f>
        <v>31944</v>
      </c>
      <c r="BP21" s="46">
        <f>IF(DAY(BO21)=1,BO21+15,BY21)</f>
        <v>31959</v>
      </c>
      <c r="BQ21" s="47"/>
      <c r="BR21" s="115">
        <f>IF(CH21&gt;=16,CF21,IF(J22="現在",$AK$6-CH21+15,J22-CH21+15))</f>
        <v>32324</v>
      </c>
      <c r="BS21" s="48">
        <f>IF(DAY(BR21)=15,BR21-DAY(BR21),BR21-DAY(BR21)+15)</f>
        <v>32309</v>
      </c>
      <c r="BT21" s="47"/>
      <c r="BU21" s="47"/>
      <c r="BV21" s="45">
        <f>YEAR(J21)</f>
        <v>1987</v>
      </c>
      <c r="BW21" s="49">
        <f>MONTH(J21)+1</f>
        <v>7</v>
      </c>
      <c r="BX21" s="50" t="str">
        <f>CONCATENATE(BV21,"/",BW21,"/",1)</f>
        <v>1987/7/1</v>
      </c>
      <c r="BY21" s="50">
        <f>BX21+1-1</f>
        <v>31959</v>
      </c>
      <c r="BZ21" s="50">
        <f>BX21-1</f>
        <v>31958</v>
      </c>
      <c r="CA21" s="45">
        <f>DAY(BZ21)</f>
        <v>30</v>
      </c>
      <c r="CB21" s="45">
        <f>DAY(J21)</f>
        <v>26</v>
      </c>
      <c r="CC21" s="45">
        <f>YEAR(BM21)</f>
        <v>1988</v>
      </c>
      <c r="CD21" s="49">
        <f>IF(MONTH(BM21)=12,MONTH(BM21)-12+1,MONTH(BM21)+1)</f>
        <v>7</v>
      </c>
      <c r="CE21" s="50" t="str">
        <f>IF(CD21=1,CONCATENATE(CC21+1,"/",CD21,"/",1),CONCATENATE(CC21,"/",CD21,"/",1))</f>
        <v>1988/7/1</v>
      </c>
      <c r="CF21" s="50">
        <f>CE21-1</f>
        <v>32324</v>
      </c>
      <c r="CG21" s="45">
        <f>DAY(CF21)</f>
        <v>30</v>
      </c>
      <c r="CH21" s="45">
        <f>DAY(BM21)</f>
        <v>28</v>
      </c>
    </row>
    <row r="22" spans="1:86" ht="12.75" customHeight="1">
      <c r="A22" s="288"/>
      <c r="B22" s="532"/>
      <c r="C22" s="533"/>
      <c r="D22" s="533"/>
      <c r="E22" s="533"/>
      <c r="F22" s="533"/>
      <c r="G22" s="534"/>
      <c r="H22" s="2" t="s">
        <v>21</v>
      </c>
      <c r="I22" s="2"/>
      <c r="J22" s="290">
        <v>32322</v>
      </c>
      <c r="K22" s="291"/>
      <c r="L22" s="264"/>
      <c r="M22" s="251"/>
      <c r="N22" s="253"/>
      <c r="O22" s="287"/>
      <c r="P22" s="251"/>
      <c r="Q22" s="298"/>
      <c r="R22" s="102"/>
      <c r="S22" s="264"/>
      <c r="T22" s="251"/>
      <c r="U22" s="253"/>
      <c r="V22" s="151"/>
      <c r="Z22" s="45"/>
      <c r="AA22" s="45"/>
      <c r="AB22" s="45"/>
      <c r="AC22" s="118"/>
      <c r="AF22" s="307"/>
      <c r="AG22" s="294"/>
      <c r="AH22" s="282"/>
      <c r="AI22" s="282"/>
      <c r="AJ22" s="490"/>
      <c r="AK22" s="191"/>
      <c r="AL22"/>
      <c r="AM22"/>
      <c r="AN22" s="34"/>
      <c r="AO22" s="34"/>
      <c r="AP22" s="35"/>
      <c r="AQ22" s="36"/>
      <c r="AR22" s="37"/>
      <c r="AS22" s="38"/>
      <c r="AT22" s="39"/>
      <c r="AU22" s="39"/>
      <c r="AV22" s="40"/>
      <c r="AW22" s="36"/>
      <c r="AX22" s="37"/>
      <c r="AY22" s="38"/>
      <c r="AZ22" s="39"/>
      <c r="BA22" s="39"/>
      <c r="BB22" s="40"/>
      <c r="BC22" s="36"/>
      <c r="BD22" s="37"/>
      <c r="BE22" s="37"/>
      <c r="BF22" s="39"/>
      <c r="BG22" s="39"/>
      <c r="BH22" s="40"/>
      <c r="BI22" s="36"/>
      <c r="BJ22" s="37"/>
      <c r="BK22" s="38"/>
      <c r="BL22" s="37"/>
      <c r="BM22" s="44"/>
      <c r="BO22" s="46"/>
      <c r="BP22" s="46"/>
      <c r="BQ22" s="47"/>
      <c r="BR22" s="48"/>
      <c r="BS22" s="48"/>
      <c r="BT22" s="47"/>
      <c r="BU22" s="47"/>
      <c r="BW22" s="49"/>
      <c r="BX22" s="50"/>
      <c r="BY22" s="50"/>
      <c r="BZ22" s="50"/>
      <c r="CD22" s="49"/>
      <c r="CE22" s="50"/>
      <c r="CF22" s="50"/>
    </row>
    <row r="23" spans="1:86" ht="12.75" customHeight="1">
      <c r="A23" s="265"/>
      <c r="B23" s="267" t="s">
        <v>102</v>
      </c>
      <c r="C23" s="530"/>
      <c r="D23" s="530"/>
      <c r="E23" s="530"/>
      <c r="F23" s="530"/>
      <c r="G23" s="531"/>
      <c r="H23" s="1" t="s">
        <v>20</v>
      </c>
      <c r="I23" s="7"/>
      <c r="J23" s="302">
        <v>32323</v>
      </c>
      <c r="K23" s="303"/>
      <c r="L23" s="263">
        <f>IF($J23&lt;&gt;"",IF($AJ23="0-",AT23,IF($AJ23="+0",AZ23,IF($AJ23="+-",BF23,AN23))),"")</f>
        <v>2</v>
      </c>
      <c r="M23" s="250">
        <f>IF($J23&lt;&gt;"",IF($AJ23="0-",AU23,IF($AJ23="+0",BA23,IF($AJ23="+-",BG23,AO23))),"")</f>
        <v>0</v>
      </c>
      <c r="N23" s="252">
        <f>IF($J23&lt;&gt;"",IF($AJ23="0-",AV23,IF($AJ23="+0",BB23,IF($AJ23="+-",BH23,AP23))),"")</f>
        <v>0</v>
      </c>
      <c r="O23" s="286" t="str">
        <f>IF($R24="","",ROUNDDOWN($AH23/12,0))</f>
        <v/>
      </c>
      <c r="P23" s="250" t="str">
        <f>IF($R24="","",ROUNDDOWN(MOD($AH23,12),0))</f>
        <v/>
      </c>
      <c r="Q23" s="297" t="str">
        <f>IF($R24="","", IF( (MOD($AH23,12)-$P23)&gt;=0.5,"半",0))</f>
        <v/>
      </c>
      <c r="R23" s="101"/>
      <c r="S23" s="263" t="str">
        <f>IF($R24="","",ROUNDDOWN($AH23*($R23/$R24)/12,0))</f>
        <v/>
      </c>
      <c r="T23" s="250" t="str">
        <f>IF($R24="","",ROUNDDOWN(MOD($AH23*($R23/$R24),12),0))</f>
        <v/>
      </c>
      <c r="U23" s="252" t="str">
        <f>IF(R24="","",IF( (MOD($AH23*($R23/$R24),12)-$T23)&gt;=0.5,"半",0) )</f>
        <v/>
      </c>
      <c r="V23" s="151" t="s">
        <v>98</v>
      </c>
      <c r="Z23" s="45"/>
      <c r="AA23" s="45"/>
      <c r="AB23" s="45"/>
      <c r="AC23" s="118"/>
      <c r="AF23" s="307">
        <v>2</v>
      </c>
      <c r="AG23" s="294">
        <v>2</v>
      </c>
      <c r="AH23" s="282" t="str">
        <f>IF(OR($AF23&lt;&gt;$AF25,$AF25=""), SUMIF($AF$13:$AF$61,$AF23,$AI$13:$AI$61),"" )</f>
        <v/>
      </c>
      <c r="AI23" s="282">
        <f>IF(AG23=2,0,L23*12+M23+COUNTIF(N23:N23,"半")*0.5)</f>
        <v>0</v>
      </c>
      <c r="AJ23" s="489" t="s">
        <v>158</v>
      </c>
      <c r="AK23" s="289" t="str">
        <f>IF(AJ23&lt;&gt;"",VLOOKUP(AJ23,$AL$13:$AM$16,2),"")</f>
        <v>自が半月後</v>
      </c>
      <c r="AL23"/>
      <c r="AM23"/>
      <c r="AN23" s="39">
        <f>IF(AR23&gt;=12,DATEDIF(BO23,BR23,"y")+1,DATEDIF(BO23,BR23,"y"))</f>
        <v>2</v>
      </c>
      <c r="AO23" s="39">
        <f>IF(AR23&gt;=12,AR23-12,AR23)</f>
        <v>0</v>
      </c>
      <c r="AP23" s="40" t="str">
        <f>IF(AS23&lt;=15,"半",0)</f>
        <v>半</v>
      </c>
      <c r="AQ23" s="36">
        <f>DATEDIF(BO23,BR23,"y")</f>
        <v>2</v>
      </c>
      <c r="AR23" s="37">
        <f>IF(AS23&gt;=16,DATEDIF(BO23,BR23,"ym")+1,DATEDIF(BO23,BR23,"ym"))</f>
        <v>0</v>
      </c>
      <c r="AS23" s="38">
        <f>DATEDIF(BO23,BR23,"md")</f>
        <v>14</v>
      </c>
      <c r="AT23" s="39">
        <f>IF(AX23&gt;=12,DATEDIF(BO23,BS23,"y")+1,DATEDIF(BO23,BS23,"y"))</f>
        <v>2</v>
      </c>
      <c r="AU23" s="39">
        <f>IF(AX23&gt;=12,AX23-12,AX23)</f>
        <v>0</v>
      </c>
      <c r="AV23" s="40">
        <f>IF(AY23&lt;=15,"半",0)</f>
        <v>0</v>
      </c>
      <c r="AW23" s="36">
        <f>DATEDIF(BO23,BS23,"y")</f>
        <v>1</v>
      </c>
      <c r="AX23" s="37">
        <f>IF(AY23&gt;=16,DATEDIF(BO23,BS23,"ym")+1,DATEDIF(BO23,BS23,"ym"))</f>
        <v>12</v>
      </c>
      <c r="AY23" s="38">
        <f>DATEDIF(BO23,BS23,"md")</f>
        <v>30</v>
      </c>
      <c r="AZ23" s="39">
        <f>IF(BD23&gt;=12,DATEDIF(BP23,BR23,"y")+1,DATEDIF(BP23,BR23,"y"))</f>
        <v>2</v>
      </c>
      <c r="BA23" s="39">
        <f>IF(BD23&gt;=12,BD23-12,BD23)</f>
        <v>0</v>
      </c>
      <c r="BB23" s="40">
        <f>IF(BE23&lt;=15,"半",0)</f>
        <v>0</v>
      </c>
      <c r="BC23" s="36">
        <f>DATEDIF(BP23,BR23,"y")</f>
        <v>1</v>
      </c>
      <c r="BD23" s="37">
        <f>IF(BE23&gt;=16,DATEDIF(BP23,BR23,"ym")+1,DATEDIF(BP23,BR23,"ym"))</f>
        <v>12</v>
      </c>
      <c r="BE23" s="37">
        <f>DATEDIF(BP23,BR23,"md")</f>
        <v>29</v>
      </c>
      <c r="BF23" s="39">
        <f>IF(BJ23&gt;=12,DATEDIF(BP23,BS23,"y")+1,DATEDIF(BP23,BS23,"y"))</f>
        <v>1</v>
      </c>
      <c r="BG23" s="39">
        <f>IF(BJ23&gt;=12,BJ23-12,BJ23)</f>
        <v>11</v>
      </c>
      <c r="BH23" s="40" t="str">
        <f>IF(BK23&lt;=15,"半",0)</f>
        <v>半</v>
      </c>
      <c r="BI23" s="36">
        <f>DATEDIF(BP23,BS23,"y")</f>
        <v>1</v>
      </c>
      <c r="BJ23" s="37">
        <f>IF(BK23&gt;=16,DATEDIF(BP23,BS23,"ym")+1,DATEDIF(BP23,BS23,"ym"))</f>
        <v>11</v>
      </c>
      <c r="BK23" s="38">
        <f>DATEDIF(BP23,BS23,"md")</f>
        <v>14</v>
      </c>
      <c r="BL23" s="37"/>
      <c r="BM23" s="44">
        <f>IF(J24="現在",$AK$6,J24)</f>
        <v>33051</v>
      </c>
      <c r="BN23" s="37">
        <v>1</v>
      </c>
      <c r="BO23" s="46">
        <f>IF(DAY(J23)&lt;=15,J23-DAY(J23)+1,J23-DAY(J23)+16)</f>
        <v>32310</v>
      </c>
      <c r="BP23" s="46">
        <f>IF(DAY(BO23)=1,BO23+15,BY23)</f>
        <v>32325</v>
      </c>
      <c r="BQ23" s="47"/>
      <c r="BR23" s="115">
        <f>IF(CH23&gt;=16,CF23,IF(J24="現在",$AK$6-CH23+15,J24-CH23+15))</f>
        <v>33054</v>
      </c>
      <c r="BS23" s="48">
        <f>IF(DAY(BR23)=15,BR23-DAY(BR23),BR23-DAY(BR23)+15)</f>
        <v>33039</v>
      </c>
      <c r="BT23" s="47"/>
      <c r="BU23" s="47"/>
      <c r="BV23" s="45">
        <f>YEAR(J23)</f>
        <v>1988</v>
      </c>
      <c r="BW23" s="49">
        <f>MONTH(J23)+1</f>
        <v>7</v>
      </c>
      <c r="BX23" s="50" t="str">
        <f>CONCATENATE(BV23,"/",BW23,"/",1)</f>
        <v>1988/7/1</v>
      </c>
      <c r="BY23" s="50">
        <f>BX23+1-1</f>
        <v>32325</v>
      </c>
      <c r="BZ23" s="50">
        <f>BX23-1</f>
        <v>32324</v>
      </c>
      <c r="CA23" s="45">
        <f>DAY(BZ23)</f>
        <v>30</v>
      </c>
      <c r="CB23" s="45">
        <f>DAY(J23)</f>
        <v>29</v>
      </c>
      <c r="CC23" s="45">
        <f>YEAR(BM23)</f>
        <v>1990</v>
      </c>
      <c r="CD23" s="49">
        <f>IF(MONTH(BM23)=12,MONTH(BM23)-12+1,MONTH(BM23)+1)</f>
        <v>7</v>
      </c>
      <c r="CE23" s="50" t="str">
        <f>IF(CD23=1,CONCATENATE(CC23+1,"/",CD23,"/",1),CONCATENATE(CC23,"/",CD23,"/",1))</f>
        <v>1990/7/1</v>
      </c>
      <c r="CF23" s="50">
        <f>CE23-1</f>
        <v>33054</v>
      </c>
      <c r="CG23" s="45">
        <f>DAY(CF23)</f>
        <v>30</v>
      </c>
      <c r="CH23" s="45">
        <f>DAY(BM23)</f>
        <v>27</v>
      </c>
    </row>
    <row r="24" spans="1:86" ht="12.75" customHeight="1">
      <c r="A24" s="288"/>
      <c r="B24" s="532"/>
      <c r="C24" s="533"/>
      <c r="D24" s="533"/>
      <c r="E24" s="533"/>
      <c r="F24" s="533"/>
      <c r="G24" s="534"/>
      <c r="H24" s="2" t="s">
        <v>21</v>
      </c>
      <c r="I24" s="2"/>
      <c r="J24" s="290">
        <v>33051</v>
      </c>
      <c r="K24" s="291"/>
      <c r="L24" s="264"/>
      <c r="M24" s="251"/>
      <c r="N24" s="253"/>
      <c r="O24" s="287"/>
      <c r="P24" s="251"/>
      <c r="Q24" s="298"/>
      <c r="R24" s="102"/>
      <c r="S24" s="264"/>
      <c r="T24" s="251"/>
      <c r="U24" s="253"/>
      <c r="V24" s="151"/>
      <c r="Z24" s="45"/>
      <c r="AA24" s="45"/>
      <c r="AB24" s="45"/>
      <c r="AC24" s="118"/>
      <c r="AF24" s="307"/>
      <c r="AG24" s="294"/>
      <c r="AH24" s="282"/>
      <c r="AI24" s="282"/>
      <c r="AJ24" s="490"/>
      <c r="AK24" s="191"/>
      <c r="AL24"/>
      <c r="AM24"/>
      <c r="AN24" s="39"/>
      <c r="AO24" s="39"/>
      <c r="AP24" s="40"/>
      <c r="AQ24" s="36"/>
      <c r="AR24" s="37"/>
      <c r="AS24" s="38"/>
      <c r="AT24" s="39"/>
      <c r="AU24" s="39"/>
      <c r="AV24" s="40"/>
      <c r="AW24" s="36"/>
      <c r="AX24" s="37"/>
      <c r="AY24" s="38"/>
      <c r="AZ24" s="39"/>
      <c r="BA24" s="39"/>
      <c r="BB24" s="40"/>
      <c r="BC24" s="36"/>
      <c r="BD24" s="37"/>
      <c r="BE24" s="37"/>
      <c r="BF24" s="39"/>
      <c r="BG24" s="39"/>
      <c r="BH24" s="40"/>
      <c r="BI24" s="36"/>
      <c r="BJ24" s="37"/>
      <c r="BK24" s="38"/>
      <c r="BL24" s="37"/>
      <c r="BM24" s="44"/>
      <c r="BN24" s="37"/>
      <c r="BO24" s="46"/>
      <c r="BP24" s="46"/>
      <c r="BQ24" s="47"/>
      <c r="BR24" s="48"/>
      <c r="BS24" s="48"/>
      <c r="BT24" s="47"/>
      <c r="BU24" s="47"/>
      <c r="BW24" s="49"/>
      <c r="BX24" s="50"/>
      <c r="BY24" s="50"/>
      <c r="BZ24" s="50"/>
      <c r="CD24" s="49"/>
      <c r="CE24" s="50"/>
      <c r="CF24" s="50"/>
    </row>
    <row r="25" spans="1:86" ht="12.75" customHeight="1">
      <c r="A25" s="265"/>
      <c r="B25" s="267" t="s">
        <v>97</v>
      </c>
      <c r="C25" s="530"/>
      <c r="D25" s="530"/>
      <c r="E25" s="530"/>
      <c r="F25" s="530"/>
      <c r="G25" s="531"/>
      <c r="H25" s="1" t="s">
        <v>20</v>
      </c>
      <c r="I25" s="7"/>
      <c r="J25" s="302">
        <v>33052</v>
      </c>
      <c r="K25" s="303"/>
      <c r="L25" s="263">
        <f>IF($J25&lt;&gt;"",IF($AJ25="0-",AT25,IF($AJ25="+0",AZ25,IF($AJ25="+-",BF25,AN25))),"")</f>
        <v>1</v>
      </c>
      <c r="M25" s="250">
        <f>IF($J25&lt;&gt;"",IF($AJ25="0-",AU25,IF($AJ25="+0",BA25,IF($AJ25="+-",BG25,AO25))),"")</f>
        <v>9</v>
      </c>
      <c r="N25" s="252" t="str">
        <f>IF($J25&lt;&gt;"",IF($AJ25="0-",AV25,IF($AJ25="+0",BB25,IF($AJ25="+-",BH25,AP25))),"")</f>
        <v>半</v>
      </c>
      <c r="O25" s="286">
        <f>IF($R26="","",ROUNDDOWN($AH25/12,0))</f>
        <v>9</v>
      </c>
      <c r="P25" s="250">
        <f>IF($R26="","",ROUNDDOWN(MOD($AH25,12),0))</f>
        <v>9</v>
      </c>
      <c r="Q25" s="297" t="str">
        <f>IF($R26="","", IF( (MOD($AH25,12)-$P25)&gt;=0.5,"半",0))</f>
        <v>半</v>
      </c>
      <c r="R25" s="101">
        <v>2</v>
      </c>
      <c r="S25" s="263">
        <f>IF($R26="","",ROUNDDOWN($AH25*($R25/$R26)/12,0))</f>
        <v>9</v>
      </c>
      <c r="T25" s="250">
        <f>IF($R26="","",ROUNDDOWN(MOD($AH25*($R25/$R26),12),0))</f>
        <v>9</v>
      </c>
      <c r="U25" s="252" t="str">
        <f>IF(R26="","",IF( (MOD($AH25*($R25/$R26),12)-$T25)&gt;=0.5,"半",0) )</f>
        <v>半</v>
      </c>
      <c r="V25" s="151" t="s">
        <v>98</v>
      </c>
      <c r="Z25" s="45"/>
      <c r="AA25" s="45"/>
      <c r="AB25" s="45"/>
      <c r="AC25" s="118"/>
      <c r="AF25" s="307">
        <v>2</v>
      </c>
      <c r="AG25" s="294"/>
      <c r="AH25" s="282">
        <f>IF(OR($AF25&lt;&gt;$AF27,$AF27=""), SUMIF($AF$13:$AF$61,$AF25,$AI$13:$AI$61),"" )</f>
        <v>117.5</v>
      </c>
      <c r="AI25" s="282">
        <f>L25*12+M25+COUNTIF(N25:N25,"半")*0.5</f>
        <v>21.5</v>
      </c>
      <c r="AJ25" s="489"/>
      <c r="AK25" s="289" t="str">
        <f>IF(AJ25&lt;&gt;"",VLOOKUP(AJ25,$AL$13:$AM$16,2),"")</f>
        <v/>
      </c>
      <c r="AL25"/>
      <c r="AM25"/>
      <c r="AN25" s="39">
        <f>IF(AR25&gt;=12,DATEDIF(BO25,BR25,"y")+1,DATEDIF(BO25,BR25,"y"))</f>
        <v>1</v>
      </c>
      <c r="AO25" s="39">
        <f>IF(AR25&gt;=12,AR25-12,AR25)</f>
        <v>9</v>
      </c>
      <c r="AP25" s="40" t="str">
        <f>IF(AS25&lt;=15,"半",0)</f>
        <v>半</v>
      </c>
      <c r="AQ25" s="36">
        <f>DATEDIF(BO25,BR25,"y")</f>
        <v>1</v>
      </c>
      <c r="AR25" s="37">
        <f>IF(AS25&gt;=16,DATEDIF(BO25,BR25,"ym")+1,DATEDIF(BO25,BR25,"ym"))</f>
        <v>9</v>
      </c>
      <c r="AS25" s="38">
        <f>DATEDIF(BO25,BR25,"md")</f>
        <v>15</v>
      </c>
      <c r="AT25" s="39">
        <f>IF(AX25&gt;=12,DATEDIF(BO25,BS25,"y")+1,DATEDIF(BO25,BS25,"y"))</f>
        <v>1</v>
      </c>
      <c r="AU25" s="39">
        <f>IF(AX25&gt;=12,AX25-12,AX25)</f>
        <v>9</v>
      </c>
      <c r="AV25" s="40">
        <f>IF(AY25&lt;=15,"半",0)</f>
        <v>0</v>
      </c>
      <c r="AW25" s="36">
        <f>DATEDIF(BO25,BS25,"y")</f>
        <v>1</v>
      </c>
      <c r="AX25" s="37">
        <f>IF(AY25&gt;=16,DATEDIF(BO25,BS25,"ym")+1,DATEDIF(BO25,BS25,"ym"))</f>
        <v>9</v>
      </c>
      <c r="AY25" s="38">
        <f>DATEDIF(BO25,BS25,"md")</f>
        <v>28</v>
      </c>
      <c r="AZ25" s="39">
        <f>IF(BD25&gt;=12,DATEDIF(BP25,BR25,"y")+1,DATEDIF(BP25,BR25,"y"))</f>
        <v>1</v>
      </c>
      <c r="BA25" s="39">
        <f>IF(BD25&gt;=12,BD25-12,BD25)</f>
        <v>9</v>
      </c>
      <c r="BB25" s="40">
        <f>IF(BE25&lt;=15,"半",0)</f>
        <v>0</v>
      </c>
      <c r="BC25" s="36">
        <f>DATEDIF(BP25,BR25,"y")</f>
        <v>1</v>
      </c>
      <c r="BD25" s="37">
        <f>IF(BE25&gt;=16,DATEDIF(BP25,BR25,"ym")+1,DATEDIF(BP25,BR25,"ym"))</f>
        <v>9</v>
      </c>
      <c r="BE25" s="37">
        <f>DATEDIF(BP25,BR25,"md")</f>
        <v>30</v>
      </c>
      <c r="BF25" s="39">
        <f>IF(BJ25&gt;=12,DATEDIF(BP25,BS25,"y")+1,DATEDIF(BP25,BS25,"y"))</f>
        <v>1</v>
      </c>
      <c r="BG25" s="39">
        <f>IF(BJ25&gt;=12,BJ25-12,BJ25)</f>
        <v>8</v>
      </c>
      <c r="BH25" s="40" t="str">
        <f>IF(BK25&lt;=15,"半",0)</f>
        <v>半</v>
      </c>
      <c r="BI25" s="36">
        <f>DATEDIF(BP25,BS25,"y")</f>
        <v>1</v>
      </c>
      <c r="BJ25" s="37">
        <f>IF(BK25&gt;=16,DATEDIF(BP25,BS25,"ym")+1,DATEDIF(BP25,BS25,"ym"))</f>
        <v>8</v>
      </c>
      <c r="BK25" s="38">
        <f>DATEDIF(BP25,BS25,"md")</f>
        <v>14</v>
      </c>
      <c r="BL25" s="37"/>
      <c r="BM25" s="44">
        <f>IF(J26="現在",$AK$6,J26)</f>
        <v>33694</v>
      </c>
      <c r="BN25" s="37">
        <v>2</v>
      </c>
      <c r="BO25" s="46">
        <f>IF(DAY(J25)&lt;=15,J25-DAY(J25)+1,J25-DAY(J25)+16)</f>
        <v>33040</v>
      </c>
      <c r="BP25" s="46">
        <f>IF(DAY(BO25)=1,BO25+15,BY25)</f>
        <v>33055</v>
      </c>
      <c r="BQ25" s="47"/>
      <c r="BR25" s="115">
        <f>IF(CH25&gt;=16,CF25,IF(J26="現在",$AK$6-CH25+15,J26-CH25+15))</f>
        <v>33694</v>
      </c>
      <c r="BS25" s="48">
        <f>IF(DAY(BR25)=15,BR25-DAY(BR25),BR25-DAY(BR25)+15)</f>
        <v>33678</v>
      </c>
      <c r="BT25" s="47"/>
      <c r="BU25" s="47"/>
      <c r="BV25" s="45">
        <f>YEAR(J25)</f>
        <v>1990</v>
      </c>
      <c r="BW25" s="49">
        <f>MONTH(J25)+1</f>
        <v>7</v>
      </c>
      <c r="BX25" s="50" t="str">
        <f>CONCATENATE(BV25,"/",BW25,"/",1)</f>
        <v>1990/7/1</v>
      </c>
      <c r="BY25" s="50">
        <f>BX25+1-1</f>
        <v>33055</v>
      </c>
      <c r="BZ25" s="50">
        <f>BX25-1</f>
        <v>33054</v>
      </c>
      <c r="CA25" s="45">
        <f>DAY(BZ25)</f>
        <v>30</v>
      </c>
      <c r="CB25" s="45">
        <f>DAY(J25)</f>
        <v>28</v>
      </c>
      <c r="CC25" s="45">
        <f>YEAR(BM25)</f>
        <v>1992</v>
      </c>
      <c r="CD25" s="49">
        <f>IF(MONTH(BM25)=12,MONTH(BM25)-12+1,MONTH(BM25)+1)</f>
        <v>4</v>
      </c>
      <c r="CE25" s="50" t="str">
        <f>IF(CD25=1,CONCATENATE(CC25+1,"/",CD25,"/",1),CONCATENATE(CC25,"/",CD25,"/",1))</f>
        <v>1992/4/1</v>
      </c>
      <c r="CF25" s="50">
        <f>CE25-1</f>
        <v>33694</v>
      </c>
      <c r="CG25" s="45">
        <f>DAY(CF25)</f>
        <v>31</v>
      </c>
      <c r="CH25" s="45">
        <f>DAY(BM25)</f>
        <v>31</v>
      </c>
    </row>
    <row r="26" spans="1:86" ht="12.75" customHeight="1">
      <c r="A26" s="288"/>
      <c r="B26" s="532"/>
      <c r="C26" s="533"/>
      <c r="D26" s="533"/>
      <c r="E26" s="533"/>
      <c r="F26" s="533"/>
      <c r="G26" s="534"/>
      <c r="H26" s="2" t="s">
        <v>21</v>
      </c>
      <c r="I26" s="2"/>
      <c r="J26" s="290">
        <v>33694</v>
      </c>
      <c r="K26" s="291"/>
      <c r="L26" s="264"/>
      <c r="M26" s="251"/>
      <c r="N26" s="253"/>
      <c r="O26" s="287"/>
      <c r="P26" s="251"/>
      <c r="Q26" s="298"/>
      <c r="R26" s="102">
        <v>2</v>
      </c>
      <c r="S26" s="264"/>
      <c r="T26" s="251"/>
      <c r="U26" s="253"/>
      <c r="V26" s="151"/>
      <c r="Z26" s="45"/>
      <c r="AA26" s="45"/>
      <c r="AB26" s="45"/>
      <c r="AC26" s="118"/>
      <c r="AF26" s="307"/>
      <c r="AG26" s="294"/>
      <c r="AH26" s="282"/>
      <c r="AI26" s="282"/>
      <c r="AJ26" s="536"/>
      <c r="AK26" s="191"/>
      <c r="AL26"/>
      <c r="AM26"/>
      <c r="AN26" s="39"/>
      <c r="AO26" s="39"/>
      <c r="AP26" s="40"/>
      <c r="AQ26" s="36"/>
      <c r="AR26" s="37"/>
      <c r="AS26" s="38"/>
      <c r="AT26" s="39"/>
      <c r="AU26" s="39"/>
      <c r="AV26" s="40"/>
      <c r="AW26" s="36"/>
      <c r="AX26" s="37"/>
      <c r="AY26" s="38"/>
      <c r="AZ26" s="39"/>
      <c r="BA26" s="39"/>
      <c r="BB26" s="40"/>
      <c r="BC26" s="36"/>
      <c r="BD26" s="37"/>
      <c r="BE26" s="37"/>
      <c r="BF26" s="39"/>
      <c r="BG26" s="39"/>
      <c r="BH26" s="40"/>
      <c r="BI26" s="36"/>
      <c r="BJ26" s="37"/>
      <c r="BK26" s="38"/>
      <c r="BL26" s="37"/>
      <c r="BM26" s="44"/>
      <c r="BN26" s="37"/>
      <c r="BO26" s="46"/>
      <c r="BP26" s="46"/>
      <c r="BQ26" s="47"/>
      <c r="BR26" s="48"/>
      <c r="BS26" s="48"/>
      <c r="BT26" s="47"/>
      <c r="BU26" s="47"/>
      <c r="BW26" s="49"/>
      <c r="BX26" s="50"/>
      <c r="BY26" s="50"/>
      <c r="BZ26" s="50"/>
      <c r="CD26" s="49"/>
      <c r="CE26" s="50"/>
      <c r="CF26" s="50"/>
    </row>
    <row r="27" spans="1:86" ht="12.75" customHeight="1">
      <c r="A27" s="265"/>
      <c r="B27" s="267" t="s">
        <v>106</v>
      </c>
      <c r="C27" s="530"/>
      <c r="D27" s="530"/>
      <c r="E27" s="530"/>
      <c r="F27" s="530"/>
      <c r="G27" s="531"/>
      <c r="H27" s="1" t="s">
        <v>20</v>
      </c>
      <c r="I27" s="7"/>
      <c r="J27" s="302"/>
      <c r="K27" s="303"/>
      <c r="L27" s="263" t="str">
        <f>IF($J27&lt;&gt;"",IF($AJ27="0-",AT27,IF($AJ27="+0",AZ27,IF($AJ27="+-",BF27,AN27))),"")</f>
        <v/>
      </c>
      <c r="M27" s="250" t="str">
        <f>IF($J27&lt;&gt;"",IF($AJ27="0-",AU27,IF($AJ27="+0",BA27,IF($AJ27="+-",BG27,AO27))),"")</f>
        <v/>
      </c>
      <c r="N27" s="252" t="str">
        <f>IF($J27&lt;&gt;"",IF($AJ27="0-",AV27,IF($AJ27="+0",BB27,IF($AJ27="+-",BH27,AP27))),"")</f>
        <v/>
      </c>
      <c r="O27" s="286" t="str">
        <f>IF($R28="","",ROUNDDOWN($AH27/12,0))</f>
        <v/>
      </c>
      <c r="P27" s="250" t="str">
        <f>IF($R28="","",ROUNDDOWN(MOD($AH27,12),0))</f>
        <v/>
      </c>
      <c r="Q27" s="297" t="str">
        <f>IF($R28="","", IF( (MOD($AH27,12)-$P27)&gt;=0.5,"半",0))</f>
        <v/>
      </c>
      <c r="R27" s="101"/>
      <c r="S27" s="263" t="str">
        <f>IF($R28="","",ROUNDDOWN($AH27*($R27/$R28)/12,0))</f>
        <v/>
      </c>
      <c r="T27" s="250" t="str">
        <f>IF($R28="","",ROUNDDOWN(MOD($AH27*($R27/$R28),12),0))</f>
        <v/>
      </c>
      <c r="U27" s="252" t="str">
        <f>IF(R28="","",IF( (MOD($AH27*($R27/$R28),12)-$T27)&gt;=0.5,"半",0) )</f>
        <v/>
      </c>
      <c r="V27" s="151" t="s">
        <v>98</v>
      </c>
      <c r="Z27" s="45"/>
      <c r="AA27" s="45"/>
      <c r="AB27" s="45"/>
      <c r="AC27" s="118"/>
      <c r="AF27" s="292"/>
      <c r="AG27" s="294" t="s">
        <v>81</v>
      </c>
      <c r="AH27" s="282">
        <f>IF(OR($AF27&lt;&gt;$AF29,$AF29=""), SUMIF($AF$13:$AF$61,$AF27,$AI$13:$AI$61),"" )</f>
        <v>0</v>
      </c>
      <c r="AI27" s="282" t="e">
        <f>L27*12+M27+COUNTIF(N27:N27,"半")*0.5</f>
        <v>#VALUE!</v>
      </c>
      <c r="AJ27" s="489"/>
      <c r="AK27" s="289" t="str">
        <f>IF(AJ27&lt;&gt;"",VLOOKUP(AJ27,$AL$13:$AM$16,2),"")</f>
        <v/>
      </c>
      <c r="AL27"/>
      <c r="AM27"/>
      <c r="AN27" s="39">
        <f>IF(AR27&gt;=12,DATEDIF(BO27,BR27,"y")+1,DATEDIF(BO27,BR27,"y"))</f>
        <v>0</v>
      </c>
      <c r="AO27" s="39">
        <f>IF(AR27&gt;=12,AR27-12,AR27)</f>
        <v>0</v>
      </c>
      <c r="AP27" s="40" t="str">
        <f>IF(AS27&lt;=15,"半",0)</f>
        <v>半</v>
      </c>
      <c r="AQ27" s="53">
        <f>DATEDIF(BO27,BR27,"y")</f>
        <v>0</v>
      </c>
      <c r="AR27" s="54">
        <f>IF(AS27&gt;=16,DATEDIF(BO27,BR27,"ym")+1,DATEDIF(BO27,BR27,"ym"))</f>
        <v>0</v>
      </c>
      <c r="AS27" s="55">
        <f>DATEDIF(BO27,BR27,"md")</f>
        <v>14</v>
      </c>
      <c r="AT27" s="39" t="e">
        <f>IF(AX27&gt;=12,DATEDIF(BO27,BS27,"y")+1,DATEDIF(BO27,BS27,"y"))</f>
        <v>#NUM!</v>
      </c>
      <c r="AU27" s="39" t="e">
        <f>IF(AX27&gt;=12,AX27-12,AX27)</f>
        <v>#NUM!</v>
      </c>
      <c r="AV27" s="40" t="e">
        <f>IF(AY27&lt;=15,"半",0)</f>
        <v>#NUM!</v>
      </c>
      <c r="AW27" s="53" t="e">
        <f>DATEDIF(BO27,BS27,"y")</f>
        <v>#NUM!</v>
      </c>
      <c r="AX27" s="54" t="e">
        <f>IF(AY27&gt;=16,DATEDIF(BO27,BS27,"ym")+1,DATEDIF(BO27,BS27,"ym"))</f>
        <v>#NUM!</v>
      </c>
      <c r="AY27" s="55" t="e">
        <f>DATEDIF(BO27,BS27,"md")</f>
        <v>#NUM!</v>
      </c>
      <c r="AZ27" s="39" t="e">
        <f>IF(BD27&gt;=12,DATEDIF(BP27,BR27,"y")+1,DATEDIF(BP27,BR27,"y"))</f>
        <v>#NUM!</v>
      </c>
      <c r="BA27" s="39" t="e">
        <f>IF(BD27&gt;=12,BD27-12,BD27)</f>
        <v>#NUM!</v>
      </c>
      <c r="BB27" s="40" t="e">
        <f>IF(BE27&lt;=15,"半",0)</f>
        <v>#NUM!</v>
      </c>
      <c r="BC27" s="53" t="e">
        <f>DATEDIF(BP27,BR27,"y")</f>
        <v>#NUM!</v>
      </c>
      <c r="BD27" s="54" t="e">
        <f>IF(BE27&gt;=16,DATEDIF(BP27,BR27,"ym")+1,DATEDIF(BP27,BR27,"ym"))</f>
        <v>#NUM!</v>
      </c>
      <c r="BE27" s="54" t="e">
        <f>DATEDIF(BP27,BR27,"md")</f>
        <v>#NUM!</v>
      </c>
      <c r="BF27" s="39" t="e">
        <f>IF(BJ27&gt;=12,DATEDIF(BP27,BS27,"y")+1,DATEDIF(BP27,BS27,"y"))</f>
        <v>#NUM!</v>
      </c>
      <c r="BG27" s="39" t="e">
        <f>IF(BJ27&gt;=12,BJ27-12,BJ27)</f>
        <v>#NUM!</v>
      </c>
      <c r="BH27" s="40" t="e">
        <f>IF(BK27&lt;=15,"半",0)</f>
        <v>#NUM!</v>
      </c>
      <c r="BI27" s="53" t="e">
        <f>DATEDIF(BP27,BS27,"y")</f>
        <v>#NUM!</v>
      </c>
      <c r="BJ27" s="54" t="e">
        <f>IF(BK27&gt;=16,DATEDIF(BP27,BS27,"ym")+1,DATEDIF(BP27,BS27,"ym"))</f>
        <v>#NUM!</v>
      </c>
      <c r="BK27" s="55" t="e">
        <f>DATEDIF(BP27,BS27,"md")</f>
        <v>#NUM!</v>
      </c>
      <c r="BL27" s="37"/>
      <c r="BM27" s="44">
        <f>IF(J28="現在",$AK$6,J28)</f>
        <v>0</v>
      </c>
      <c r="BN27" s="37">
        <v>0</v>
      </c>
      <c r="BO27" s="46">
        <f>IF(DAY(J27)&lt;=15,J27-DAY(J27)+1,J27-DAY(J27)+16)</f>
        <v>1</v>
      </c>
      <c r="BP27" s="46">
        <f>IF(DAY(BO27)=1,BO27+15,BY27)</f>
        <v>16</v>
      </c>
      <c r="BQ27" s="47"/>
      <c r="BR27" s="115">
        <f>IF(CH27&gt;=16,CF27,IF(J28="現在",$AK$6-CH27+15,J28-CH27+15))</f>
        <v>15</v>
      </c>
      <c r="BS27" s="48">
        <f>IF(DAY(BR27)=15,BR27-DAY(BR27),BR27-DAY(BR27)+15)</f>
        <v>0</v>
      </c>
      <c r="BT27" s="47"/>
      <c r="BU27" s="47"/>
      <c r="BV27" s="45">
        <f>YEAR(J27)</f>
        <v>1900</v>
      </c>
      <c r="BW27" s="49">
        <f>MONTH(J27)+1</f>
        <v>2</v>
      </c>
      <c r="BX27" s="50" t="str">
        <f>CONCATENATE(BV27,"/",BW27,"/",1)</f>
        <v>1900/2/1</v>
      </c>
      <c r="BY27" s="50">
        <f>BX27+1-1</f>
        <v>32</v>
      </c>
      <c r="BZ27" s="50">
        <f>BX27-1</f>
        <v>31</v>
      </c>
      <c r="CA27" s="45">
        <f>DAY(BZ27)</f>
        <v>31</v>
      </c>
      <c r="CB27" s="45">
        <f>DAY(J27)</f>
        <v>0</v>
      </c>
      <c r="CC27" s="45">
        <f>YEAR(BM27)</f>
        <v>1900</v>
      </c>
      <c r="CD27" s="49">
        <f>IF(MONTH(BM27)=12,MONTH(BM27)-12+1,MONTH(BM27)+1)</f>
        <v>2</v>
      </c>
      <c r="CE27" s="50" t="str">
        <f>IF(CD27=1,CONCATENATE(CC27+1,"/",CD27,"/",1),CONCATENATE(CC27,"/",CD27,"/",1))</f>
        <v>1900/2/1</v>
      </c>
      <c r="CF27" s="50">
        <f>CE27-1</f>
        <v>31</v>
      </c>
      <c r="CG27" s="45">
        <f>DAY(CF27)</f>
        <v>31</v>
      </c>
      <c r="CH27" s="45">
        <f>DAY(BM27)</f>
        <v>0</v>
      </c>
    </row>
    <row r="28" spans="1:86" ht="12.75" customHeight="1">
      <c r="A28" s="288"/>
      <c r="B28" s="532"/>
      <c r="C28" s="533"/>
      <c r="D28" s="533"/>
      <c r="E28" s="533"/>
      <c r="F28" s="533"/>
      <c r="G28" s="534"/>
      <c r="H28" s="2" t="s">
        <v>21</v>
      </c>
      <c r="I28" s="2"/>
      <c r="J28" s="290"/>
      <c r="K28" s="291"/>
      <c r="L28" s="264"/>
      <c r="M28" s="251"/>
      <c r="N28" s="253"/>
      <c r="O28" s="287"/>
      <c r="P28" s="251"/>
      <c r="Q28" s="298"/>
      <c r="R28" s="102"/>
      <c r="S28" s="264"/>
      <c r="T28" s="251"/>
      <c r="U28" s="253"/>
      <c r="V28" s="151"/>
      <c r="Z28" s="45"/>
      <c r="AA28" s="45"/>
      <c r="AB28" s="45"/>
      <c r="AC28" s="118"/>
      <c r="AF28" s="292"/>
      <c r="AG28" s="294"/>
      <c r="AH28" s="282"/>
      <c r="AI28" s="282"/>
      <c r="AJ28" s="536"/>
      <c r="AK28" s="191"/>
      <c r="AL28"/>
      <c r="AM28"/>
      <c r="AN28" s="39"/>
      <c r="AO28" s="39"/>
      <c r="AP28" s="40"/>
      <c r="AQ28" s="36"/>
      <c r="AR28" s="37"/>
      <c r="AS28" s="38"/>
      <c r="AT28" s="39"/>
      <c r="AU28" s="39"/>
      <c r="AV28" s="40"/>
      <c r="AW28" s="36"/>
      <c r="AX28" s="37"/>
      <c r="AY28" s="38"/>
      <c r="AZ28" s="39"/>
      <c r="BA28" s="39"/>
      <c r="BB28" s="40"/>
      <c r="BC28" s="36"/>
      <c r="BD28" s="37"/>
      <c r="BE28" s="37"/>
      <c r="BF28" s="39"/>
      <c r="BG28" s="39"/>
      <c r="BH28" s="40"/>
      <c r="BI28" s="36"/>
      <c r="BJ28" s="37"/>
      <c r="BK28" s="38"/>
      <c r="BL28" s="37"/>
      <c r="BM28" s="44"/>
      <c r="BN28" s="37"/>
      <c r="BO28" s="46"/>
      <c r="BP28" s="46"/>
      <c r="BQ28" s="47"/>
      <c r="BR28" s="48"/>
      <c r="BS28" s="48"/>
      <c r="BT28" s="47"/>
      <c r="BU28" s="47"/>
      <c r="BW28" s="49"/>
      <c r="BX28" s="50"/>
      <c r="BY28" s="50"/>
      <c r="BZ28" s="50"/>
      <c r="CD28" s="49"/>
      <c r="CE28" s="50"/>
      <c r="CF28" s="50"/>
    </row>
    <row r="29" spans="1:86" ht="12.75" customHeight="1">
      <c r="A29" s="265"/>
      <c r="B29" s="267" t="s">
        <v>98</v>
      </c>
      <c r="C29" s="530"/>
      <c r="D29" s="530"/>
      <c r="E29" s="530"/>
      <c r="F29" s="530"/>
      <c r="G29" s="531"/>
      <c r="H29" s="1" t="s">
        <v>20</v>
      </c>
      <c r="I29" s="7"/>
      <c r="J29" s="302"/>
      <c r="K29" s="303"/>
      <c r="L29" s="263" t="str">
        <f>IF($J29&lt;&gt;"",IF($AJ29="0-",AT29,IF($AJ29="+0",AZ29,IF($AJ29="+-",BF29,AN29))),"")</f>
        <v/>
      </c>
      <c r="M29" s="250" t="str">
        <f>IF($J29&lt;&gt;"",IF($AJ29="0-",AU29,IF($AJ29="+0",BA29,IF($AJ29="+-",BG29,AO29))),"")</f>
        <v/>
      </c>
      <c r="N29" s="252" t="str">
        <f>IF($J29&lt;&gt;"",IF($AJ29="0-",AV29,IF($AJ29="+0",BB29,IF($AJ29="+-",BH29,AP29))),"")</f>
        <v/>
      </c>
      <c r="O29" s="286" t="str">
        <f>IF($R30="","",ROUNDDOWN($AH29/12,0))</f>
        <v/>
      </c>
      <c r="P29" s="250" t="str">
        <f>IF($R30="","",ROUNDDOWN(MOD($AH29,12),0))</f>
        <v/>
      </c>
      <c r="Q29" s="297" t="str">
        <f>IF($R30="","", IF( (MOD($AH29,12)-$P29)&gt;=0.5,"半",0))</f>
        <v/>
      </c>
      <c r="R29" s="101"/>
      <c r="S29" s="263" t="str">
        <f>IF($R30="","",ROUNDDOWN($AH29*($R29/$R30)/12,0))</f>
        <v/>
      </c>
      <c r="T29" s="250" t="str">
        <f>IF($R30="","",ROUNDDOWN(MOD($AH29*($R29/$R30),12),0))</f>
        <v/>
      </c>
      <c r="U29" s="252" t="str">
        <f>IF(R30="","",IF( (MOD($AH29*($R29/$R30),12)-$T29)&gt;=0.5,"半",0) )</f>
        <v/>
      </c>
      <c r="V29" s="151" t="s">
        <v>98</v>
      </c>
      <c r="Z29" s="45"/>
      <c r="AA29" s="45"/>
      <c r="AB29" s="45"/>
      <c r="AC29" s="118"/>
      <c r="AF29" s="307"/>
      <c r="AG29" s="294"/>
      <c r="AH29" s="282">
        <f>IF(OR($AF29&lt;&gt;$AF31,$AF31=""), SUMIF($AF$13:$AF$61,$AF29,$AI$13:$AI$61),"" )</f>
        <v>0</v>
      </c>
      <c r="AI29" s="282" t="e">
        <f>L29*12+M29+COUNTIF(N29:N29,"半")*0.5</f>
        <v>#VALUE!</v>
      </c>
      <c r="AJ29" s="489"/>
      <c r="AK29" s="289" t="str">
        <f>IF(AJ29&lt;&gt;"",VLOOKUP(AJ29,$AL$13:$AM$16,2),"")</f>
        <v/>
      </c>
      <c r="AL29"/>
      <c r="AM29"/>
      <c r="AN29" s="39">
        <f>IF(AR29&gt;=12,DATEDIF(BO29,BR29,"y")+1,DATEDIF(BO29,BR29,"y"))</f>
        <v>0</v>
      </c>
      <c r="AO29" s="39">
        <f>IF(AR29&gt;=12,AR29-12,AR29)</f>
        <v>0</v>
      </c>
      <c r="AP29" s="40" t="str">
        <f>IF(AS29&lt;=15,"半",0)</f>
        <v>半</v>
      </c>
      <c r="AQ29" s="36">
        <f>DATEDIF(BO29,BR29,"y")</f>
        <v>0</v>
      </c>
      <c r="AR29" s="37">
        <f>IF(AS29&gt;=16,DATEDIF(BO29,BR29,"ym")+1,DATEDIF(BO29,BR29,"ym"))</f>
        <v>0</v>
      </c>
      <c r="AS29" s="38">
        <f>DATEDIF(BO29,BR29,"md")</f>
        <v>14</v>
      </c>
      <c r="AT29" s="39" t="e">
        <f>IF(AX29&gt;=12,DATEDIF(BO29,BS29,"y")+1,DATEDIF(BO29,BS29,"y"))</f>
        <v>#NUM!</v>
      </c>
      <c r="AU29" s="39" t="e">
        <f>IF(AX29&gt;=12,AX29-12,AX29)</f>
        <v>#NUM!</v>
      </c>
      <c r="AV29" s="40" t="e">
        <f>IF(AY29&lt;=15,"半",0)</f>
        <v>#NUM!</v>
      </c>
      <c r="AW29" s="36" t="e">
        <f>DATEDIF(BO29,BS29,"y")</f>
        <v>#NUM!</v>
      </c>
      <c r="AX29" s="37" t="e">
        <f>IF(AY29&gt;=16,DATEDIF(BO29,BS29,"ym")+1,DATEDIF(BO29,BS29,"ym"))</f>
        <v>#NUM!</v>
      </c>
      <c r="AY29" s="38" t="e">
        <f>DATEDIF(BO29,BS29,"md")</f>
        <v>#NUM!</v>
      </c>
      <c r="AZ29" s="39" t="e">
        <f>IF(BD29&gt;=12,DATEDIF(BP29,BR29,"y")+1,DATEDIF(BP29,BR29,"y"))</f>
        <v>#NUM!</v>
      </c>
      <c r="BA29" s="39" t="e">
        <f>IF(BD29&gt;=12,BD29-12,BD29)</f>
        <v>#NUM!</v>
      </c>
      <c r="BB29" s="40" t="e">
        <f>IF(BE29&lt;=15,"半",0)</f>
        <v>#NUM!</v>
      </c>
      <c r="BC29" s="36" t="e">
        <f>DATEDIF(BP29,BR29,"y")</f>
        <v>#NUM!</v>
      </c>
      <c r="BD29" s="37" t="e">
        <f>IF(BE29&gt;=16,DATEDIF(BP29,BR29,"ym")+1,DATEDIF(BP29,BR29,"ym"))</f>
        <v>#NUM!</v>
      </c>
      <c r="BE29" s="37" t="e">
        <f>DATEDIF(BP29,BR29,"md")</f>
        <v>#NUM!</v>
      </c>
      <c r="BF29" s="39" t="e">
        <f>IF(BJ29&gt;=12,DATEDIF(BP29,BS29,"y")+1,DATEDIF(BP29,BS29,"y"))</f>
        <v>#NUM!</v>
      </c>
      <c r="BG29" s="39" t="e">
        <f>IF(BJ29&gt;=12,BJ29-12,BJ29)</f>
        <v>#NUM!</v>
      </c>
      <c r="BH29" s="40" t="e">
        <f>IF(BK29&lt;=15,"半",0)</f>
        <v>#NUM!</v>
      </c>
      <c r="BI29" s="36" t="e">
        <f>DATEDIF(BP29,BS29,"y")</f>
        <v>#NUM!</v>
      </c>
      <c r="BJ29" s="37" t="e">
        <f>IF(BK29&gt;=16,DATEDIF(BP29,BS29,"ym")+1,DATEDIF(BP29,BS29,"ym"))</f>
        <v>#NUM!</v>
      </c>
      <c r="BK29" s="38" t="e">
        <f>DATEDIF(BP29,BS29,"md")</f>
        <v>#NUM!</v>
      </c>
      <c r="BL29" s="37"/>
      <c r="BM29" s="44">
        <f>IF(J30="現在",$AK$6,J30)</f>
        <v>0</v>
      </c>
      <c r="BN29" s="37">
        <v>1</v>
      </c>
      <c r="BO29" s="46">
        <f>IF(DAY(J29)&lt;=15,J29-DAY(J29)+1,J29-DAY(J29)+16)</f>
        <v>1</v>
      </c>
      <c r="BP29" s="46">
        <f>IF(DAY(BO29)=1,BO29+15,BY29)</f>
        <v>16</v>
      </c>
      <c r="BQ29" s="47"/>
      <c r="BR29" s="115">
        <f>IF(CH29&gt;=16,CF29,IF(J30="現在",$AK$6-CH29+15,J30-CH29+15))</f>
        <v>15</v>
      </c>
      <c r="BS29" s="48">
        <f>IF(DAY(BR29)=15,BR29-DAY(BR29),BR29-DAY(BR29)+15)</f>
        <v>0</v>
      </c>
      <c r="BT29" s="47"/>
      <c r="BU29" s="47"/>
      <c r="BV29" s="45">
        <f>YEAR(J29)</f>
        <v>1900</v>
      </c>
      <c r="BW29" s="49">
        <f>MONTH(J29)+1</f>
        <v>2</v>
      </c>
      <c r="BX29" s="50" t="str">
        <f>CONCATENATE(BV29,"/",BW29,"/",1)</f>
        <v>1900/2/1</v>
      </c>
      <c r="BY29" s="50">
        <f>BX29+1-1</f>
        <v>32</v>
      </c>
      <c r="BZ29" s="50">
        <f>BX29-1</f>
        <v>31</v>
      </c>
      <c r="CA29" s="45">
        <f>DAY(BZ29)</f>
        <v>31</v>
      </c>
      <c r="CB29" s="45">
        <f>DAY(J29)</f>
        <v>0</v>
      </c>
      <c r="CC29" s="45">
        <f>YEAR(BM29)</f>
        <v>1900</v>
      </c>
      <c r="CD29" s="49">
        <f>IF(MONTH(BM29)=12,MONTH(BM29)-12+1,MONTH(BM29)+1)</f>
        <v>2</v>
      </c>
      <c r="CE29" s="50" t="str">
        <f>IF(CD29=1,CONCATENATE(CC29+1,"/",CD29,"/",1),CONCATENATE(CC29,"/",CD29,"/",1))</f>
        <v>1900/2/1</v>
      </c>
      <c r="CF29" s="50">
        <f>CE29-1</f>
        <v>31</v>
      </c>
      <c r="CG29" s="45">
        <f>DAY(CF29)</f>
        <v>31</v>
      </c>
      <c r="CH29" s="45">
        <f>DAY(BM29)</f>
        <v>0</v>
      </c>
    </row>
    <row r="30" spans="1:86" ht="12.75" customHeight="1">
      <c r="A30" s="288"/>
      <c r="B30" s="532"/>
      <c r="C30" s="533"/>
      <c r="D30" s="533"/>
      <c r="E30" s="533"/>
      <c r="F30" s="533"/>
      <c r="G30" s="534"/>
      <c r="H30" s="2" t="s">
        <v>21</v>
      </c>
      <c r="I30" s="2"/>
      <c r="J30" s="290"/>
      <c r="K30" s="291"/>
      <c r="L30" s="264"/>
      <c r="M30" s="251"/>
      <c r="N30" s="253"/>
      <c r="O30" s="287"/>
      <c r="P30" s="251"/>
      <c r="Q30" s="298"/>
      <c r="R30" s="102"/>
      <c r="S30" s="264"/>
      <c r="T30" s="251"/>
      <c r="U30" s="253"/>
      <c r="V30" s="151"/>
      <c r="Z30" s="45"/>
      <c r="AA30" s="45"/>
      <c r="AB30" s="45"/>
      <c r="AC30" s="118"/>
      <c r="AF30" s="307"/>
      <c r="AG30" s="294"/>
      <c r="AH30" s="282"/>
      <c r="AI30" s="282"/>
      <c r="AJ30" s="536"/>
      <c r="AK30" s="191"/>
      <c r="AL30"/>
      <c r="AM30"/>
      <c r="AN30" s="39"/>
      <c r="AO30" s="39"/>
      <c r="AP30" s="40"/>
      <c r="AQ30" s="36"/>
      <c r="AR30" s="37"/>
      <c r="AS30" s="38"/>
      <c r="AT30" s="39"/>
      <c r="AU30" s="39"/>
      <c r="AV30" s="40"/>
      <c r="AW30" s="36"/>
      <c r="AX30" s="37"/>
      <c r="AY30" s="38"/>
      <c r="AZ30" s="39"/>
      <c r="BA30" s="39"/>
      <c r="BB30" s="40"/>
      <c r="BC30" s="36"/>
      <c r="BD30" s="37"/>
      <c r="BE30" s="37"/>
      <c r="BF30" s="39"/>
      <c r="BG30" s="39"/>
      <c r="BH30" s="40"/>
      <c r="BI30" s="36"/>
      <c r="BJ30" s="37"/>
      <c r="BK30" s="38"/>
      <c r="BL30" s="37"/>
      <c r="BM30" s="44"/>
      <c r="BN30" s="37"/>
      <c r="BO30" s="46"/>
      <c r="BP30" s="46"/>
      <c r="BQ30" s="47"/>
      <c r="BR30" s="48"/>
      <c r="BS30" s="48"/>
      <c r="BT30" s="47"/>
      <c r="BU30" s="47"/>
      <c r="BW30" s="49"/>
      <c r="BX30" s="50"/>
      <c r="BY30" s="50"/>
      <c r="BZ30" s="50"/>
      <c r="CD30" s="49"/>
      <c r="CE30" s="50"/>
      <c r="CF30" s="50"/>
    </row>
    <row r="31" spans="1:86" ht="12.75" customHeight="1">
      <c r="A31" s="265"/>
      <c r="B31" s="267" t="s">
        <v>111</v>
      </c>
      <c r="C31" s="530"/>
      <c r="D31" s="530"/>
      <c r="E31" s="530"/>
      <c r="F31" s="530"/>
      <c r="G31" s="531"/>
      <c r="H31" s="1" t="s">
        <v>20</v>
      </c>
      <c r="I31" s="7"/>
      <c r="J31" s="302">
        <v>33695</v>
      </c>
      <c r="K31" s="303"/>
      <c r="L31" s="263">
        <f>IF($J31&lt;&gt;"",IF($AJ31="0-",AT31,IF($AJ31="+0",AZ31,IF($AJ31="+-",BF31,AN31))),"")</f>
        <v>4</v>
      </c>
      <c r="M31" s="250">
        <f>IF($J31&lt;&gt;"",IF($AJ31="0-",AU31,IF($AJ31="+0",BA31,IF($AJ31="+-",BG31,AO31))),"")</f>
        <v>3</v>
      </c>
      <c r="N31" s="252">
        <f>IF($J31&lt;&gt;"",IF($AJ31="0-",AV31,IF($AJ31="+0",BB31,IF($AJ31="+-",BH31,AP31))),"")</f>
        <v>0</v>
      </c>
      <c r="O31" s="286" t="str">
        <f>IF($R32="","",ROUNDDOWN($AH31/12,0))</f>
        <v/>
      </c>
      <c r="P31" s="250" t="str">
        <f>IF($R32="","",ROUNDDOWN(MOD($AH31,12),0))</f>
        <v/>
      </c>
      <c r="Q31" s="297" t="str">
        <f>IF($R32="","", IF( (MOD($AH31,12)-$P31)&gt;=0.5,"半",0))</f>
        <v/>
      </c>
      <c r="R31" s="101"/>
      <c r="S31" s="263" t="str">
        <f>IF($R32="","",ROUNDDOWN($AH31*($R31/$R32)/12,0))</f>
        <v/>
      </c>
      <c r="T31" s="250" t="str">
        <f>IF($R32="","",ROUNDDOWN(MOD($AH31*($R31/$R32),12),0))</f>
        <v/>
      </c>
      <c r="U31" s="252" t="str">
        <f>IF(R32="","",IF( (MOD($AH31*($R31/$R32),12)-$T31)&gt;=0.5,"半",0) )</f>
        <v/>
      </c>
      <c r="V31" s="151" t="s">
        <v>98</v>
      </c>
      <c r="Z31" s="45"/>
      <c r="AA31" s="45"/>
      <c r="AB31" s="45"/>
      <c r="AC31" s="118"/>
      <c r="AF31" s="307" t="s">
        <v>81</v>
      </c>
      <c r="AG31" s="294"/>
      <c r="AH31" s="282">
        <f>IF(OR($AF31&lt;&gt;$AF33,$AF33=""), SUMIF($AF$13:$AF$61,$AF31,$AI$13:$AI$61),"" )</f>
        <v>51</v>
      </c>
      <c r="AI31" s="282">
        <f>L31*12+M31+COUNTIF(N31:N31,"半")*0.5</f>
        <v>51</v>
      </c>
      <c r="AJ31" s="489"/>
      <c r="AK31" s="289" t="str">
        <f>IF(AJ31&lt;&gt;"",VLOOKUP(AJ31,$AL$13:$AM$16,2),"")</f>
        <v/>
      </c>
      <c r="AL31"/>
      <c r="AM31"/>
      <c r="AN31" s="39">
        <f>IF(AR31&gt;=12,DATEDIF(BO31,BR31,"y")+1,DATEDIF(BO31,BR31,"y"))</f>
        <v>4</v>
      </c>
      <c r="AO31" s="39">
        <f>IF(AR31&gt;=12,AR31-12,AR31)</f>
        <v>3</v>
      </c>
      <c r="AP31" s="40">
        <f>IF(AS31&lt;=15,"半",0)</f>
        <v>0</v>
      </c>
      <c r="AQ31" s="36">
        <f>DATEDIF(BO31,BR31,"y")</f>
        <v>4</v>
      </c>
      <c r="AR31" s="37">
        <f>IF(AS31&gt;=16,DATEDIF(BO31,BR31,"ym")+1,DATEDIF(BO31,BR31,"ym"))</f>
        <v>3</v>
      </c>
      <c r="AS31" s="38">
        <f>DATEDIF(BO31,BR31,"md")</f>
        <v>29</v>
      </c>
      <c r="AT31" s="39">
        <f>IF(AX31&gt;=12,DATEDIF(BO31,BS31,"y")+1,DATEDIF(BO31,BS31,"y"))</f>
        <v>4</v>
      </c>
      <c r="AU31" s="39">
        <f>IF(AX31&gt;=12,AX31-12,AX31)</f>
        <v>2</v>
      </c>
      <c r="AV31" s="40" t="str">
        <f>IF(AY31&lt;=15,"半",0)</f>
        <v>半</v>
      </c>
      <c r="AW31" s="36">
        <f>DATEDIF(BO31,BS31,"y")</f>
        <v>4</v>
      </c>
      <c r="AX31" s="37">
        <f>IF(AY31&gt;=16,DATEDIF(BO31,BS31,"ym")+1,DATEDIF(BO31,BS31,"ym"))</f>
        <v>2</v>
      </c>
      <c r="AY31" s="38">
        <f>DATEDIF(BO31,BS31,"md")</f>
        <v>14</v>
      </c>
      <c r="AZ31" s="39">
        <f>IF(BD31&gt;=12,DATEDIF(BP31,BR31,"y")+1,DATEDIF(BP31,BR31,"y"))</f>
        <v>4</v>
      </c>
      <c r="BA31" s="39">
        <f>IF(BD31&gt;=12,BD31-12,BD31)</f>
        <v>2</v>
      </c>
      <c r="BB31" s="40" t="str">
        <f>IF(BE31&lt;=15,"半",0)</f>
        <v>半</v>
      </c>
      <c r="BC31" s="36">
        <f>DATEDIF(BP31,BR31,"y")</f>
        <v>4</v>
      </c>
      <c r="BD31" s="37">
        <f>IF(BE31&gt;=16,DATEDIF(BP31,BR31,"ym")+1,DATEDIF(BP31,BR31,"ym"))</f>
        <v>2</v>
      </c>
      <c r="BE31" s="37">
        <f>DATEDIF(BP31,BR31,"md")</f>
        <v>14</v>
      </c>
      <c r="BF31" s="39">
        <f>IF(BJ31&gt;=12,DATEDIF(BP31,BS31,"y")+1,DATEDIF(BP31,BS31,"y"))</f>
        <v>4</v>
      </c>
      <c r="BG31" s="39">
        <f>IF(BJ31&gt;=12,BJ31-12,BJ31)</f>
        <v>2</v>
      </c>
      <c r="BH31" s="40">
        <f>IF(BK31&lt;=15,"半",0)</f>
        <v>0</v>
      </c>
      <c r="BI31" s="36">
        <f>DATEDIF(BP31,BS31,"y")</f>
        <v>4</v>
      </c>
      <c r="BJ31" s="37">
        <f>IF(BK31&gt;=16,DATEDIF(BP31,BS31,"ym")+1,DATEDIF(BP31,BS31,"ym"))</f>
        <v>2</v>
      </c>
      <c r="BK31" s="38">
        <f>DATEDIF(BP31,BS31,"md")</f>
        <v>30</v>
      </c>
      <c r="BL31" s="37"/>
      <c r="BM31" s="44">
        <f>IF(J32="現在",$AK$6,J32)</f>
        <v>35246</v>
      </c>
      <c r="BN31" s="37">
        <v>2</v>
      </c>
      <c r="BO31" s="46">
        <f>IF(DAY(J31)&lt;=15,J31-DAY(J31)+1,J31-DAY(J31)+16)</f>
        <v>33695</v>
      </c>
      <c r="BP31" s="46">
        <f>IF(DAY(BO31)=1,BO31+15,BY31)</f>
        <v>33710</v>
      </c>
      <c r="BQ31" s="47"/>
      <c r="BR31" s="115">
        <f>IF(CH31&gt;=16,CF31,IF(J32="現在",$AK$6-CH31+15,J32-CH31+15))</f>
        <v>35246</v>
      </c>
      <c r="BS31" s="48">
        <f>IF(DAY(BR31)=15,BR31-DAY(BR31),BR31-DAY(BR31)+15)</f>
        <v>35231</v>
      </c>
      <c r="BT31" s="47"/>
      <c r="BU31" s="47"/>
      <c r="BV31" s="45">
        <f>YEAR(J31)</f>
        <v>1992</v>
      </c>
      <c r="BW31" s="49">
        <f>MONTH(J31)+1</f>
        <v>5</v>
      </c>
      <c r="BX31" s="50" t="str">
        <f>CONCATENATE(BV31,"/",BW31,"/",1)</f>
        <v>1992/5/1</v>
      </c>
      <c r="BY31" s="50">
        <f>BX31+1-1</f>
        <v>33725</v>
      </c>
      <c r="BZ31" s="50">
        <f>BX31-1</f>
        <v>33724</v>
      </c>
      <c r="CA31" s="45">
        <f>DAY(BZ31)</f>
        <v>30</v>
      </c>
      <c r="CB31" s="45">
        <f>DAY(J31)</f>
        <v>1</v>
      </c>
      <c r="CC31" s="45">
        <f>YEAR(BM31)</f>
        <v>1996</v>
      </c>
      <c r="CD31" s="49">
        <f>IF(MONTH(BM31)=12,MONTH(BM31)-12+1,MONTH(BM31)+1)</f>
        <v>7</v>
      </c>
      <c r="CE31" s="50" t="str">
        <f>IF(CD31=1,CONCATENATE(CC31+1,"/",CD31,"/",1),CONCATENATE(CC31,"/",CD31,"/",1))</f>
        <v>1996/7/1</v>
      </c>
      <c r="CF31" s="50">
        <f>CE31-1</f>
        <v>35246</v>
      </c>
      <c r="CG31" s="45">
        <f>DAY(CF31)</f>
        <v>30</v>
      </c>
      <c r="CH31" s="45">
        <f>DAY(BM31)</f>
        <v>30</v>
      </c>
    </row>
    <row r="32" spans="1:86" ht="12.75" customHeight="1">
      <c r="A32" s="288"/>
      <c r="B32" s="532"/>
      <c r="C32" s="533"/>
      <c r="D32" s="533"/>
      <c r="E32" s="533"/>
      <c r="F32" s="533"/>
      <c r="G32" s="534"/>
      <c r="H32" s="2" t="s">
        <v>21</v>
      </c>
      <c r="I32" s="2"/>
      <c r="J32" s="290">
        <v>35246</v>
      </c>
      <c r="K32" s="291"/>
      <c r="L32" s="264"/>
      <c r="M32" s="251"/>
      <c r="N32" s="253"/>
      <c r="O32" s="287"/>
      <c r="P32" s="251"/>
      <c r="Q32" s="298"/>
      <c r="R32" s="102"/>
      <c r="S32" s="264"/>
      <c r="T32" s="251"/>
      <c r="U32" s="253"/>
      <c r="V32" s="151"/>
      <c r="Z32" s="45"/>
      <c r="AA32" s="45"/>
      <c r="AB32" s="45"/>
      <c r="AC32" s="118"/>
      <c r="AF32" s="307"/>
      <c r="AG32" s="294"/>
      <c r="AH32" s="282"/>
      <c r="AI32" s="282"/>
      <c r="AJ32" s="536"/>
      <c r="AK32" s="191"/>
      <c r="AL32"/>
      <c r="AM32"/>
      <c r="AN32" s="39"/>
      <c r="AO32" s="39"/>
      <c r="AP32" s="40"/>
      <c r="AQ32" s="36"/>
      <c r="AR32" s="37"/>
      <c r="AS32" s="38"/>
      <c r="AT32" s="39"/>
      <c r="AU32" s="39"/>
      <c r="AV32" s="40"/>
      <c r="AW32" s="36"/>
      <c r="AX32" s="37"/>
      <c r="AY32" s="38"/>
      <c r="AZ32" s="39"/>
      <c r="BA32" s="39"/>
      <c r="BB32" s="40"/>
      <c r="BC32" s="36"/>
      <c r="BD32" s="37"/>
      <c r="BE32" s="37"/>
      <c r="BF32" s="39"/>
      <c r="BG32" s="39"/>
      <c r="BH32" s="40"/>
      <c r="BI32" s="36"/>
      <c r="BJ32" s="37"/>
      <c r="BK32" s="38"/>
      <c r="BL32" s="37"/>
      <c r="BM32" s="44"/>
      <c r="BN32" s="37"/>
      <c r="BO32" s="46"/>
      <c r="BP32" s="46"/>
      <c r="BQ32" s="47"/>
      <c r="BR32" s="48"/>
      <c r="BS32" s="48"/>
      <c r="BT32" s="47"/>
      <c r="BU32" s="47"/>
      <c r="BW32" s="49"/>
      <c r="BX32" s="50"/>
      <c r="BY32" s="50"/>
      <c r="BZ32" s="50"/>
      <c r="CD32" s="49"/>
      <c r="CE32" s="50"/>
      <c r="CF32" s="50"/>
    </row>
    <row r="33" spans="1:86" ht="12.75" customHeight="1">
      <c r="A33" s="265"/>
      <c r="B33" s="267" t="s">
        <v>106</v>
      </c>
      <c r="C33" s="530"/>
      <c r="D33" s="530"/>
      <c r="E33" s="530"/>
      <c r="F33" s="530"/>
      <c r="G33" s="531"/>
      <c r="H33" s="1" t="s">
        <v>20</v>
      </c>
      <c r="I33" s="7"/>
      <c r="J33" s="302"/>
      <c r="K33" s="303"/>
      <c r="L33" s="263" t="str">
        <f>IF($J33&lt;&gt;"",IF($AJ33="0-",AT33,IF($AJ33="+0",AZ33,IF($AJ33="+-",BF33,AN33))),"")</f>
        <v/>
      </c>
      <c r="M33" s="250" t="str">
        <f>IF($J33&lt;&gt;"",IF($AJ33="0-",AU33,IF($AJ33="+0",BA33,IF($AJ33="+-",BG33,AO33))),"")</f>
        <v/>
      </c>
      <c r="N33" s="252" t="str">
        <f>IF($J33&lt;&gt;"",IF($AJ33="0-",AV33,IF($AJ33="+0",BB33,IF($AJ33="+-",BH33,AP33))),"")</f>
        <v/>
      </c>
      <c r="O33" s="286" t="str">
        <f>IF($R34="","",ROUNDDOWN($AH33/12,0))</f>
        <v/>
      </c>
      <c r="P33" s="250" t="str">
        <f>IF($R34="","",ROUNDDOWN(MOD($AH33,12),0))</f>
        <v/>
      </c>
      <c r="Q33" s="297" t="str">
        <f>IF($R34="","", IF( (MOD($AH33,12)-$P33)&gt;=0.5,"半",0))</f>
        <v/>
      </c>
      <c r="R33" s="101"/>
      <c r="S33" s="263" t="str">
        <f>IF($R34="","",ROUNDDOWN($AH33*($R33/$R34)/12,0))</f>
        <v/>
      </c>
      <c r="T33" s="250" t="str">
        <f>IF($R34="","",ROUNDDOWN(MOD($AH33*($R33/$R34),12),0))</f>
        <v/>
      </c>
      <c r="U33" s="252" t="str">
        <f>IF(R34="","",IF( (MOD($AH33*($R33/$R34),12)-$T33)&gt;=0.5,"半",0) )</f>
        <v/>
      </c>
      <c r="V33" s="151" t="s">
        <v>98</v>
      </c>
      <c r="Z33" s="45"/>
      <c r="AA33" s="45"/>
      <c r="AB33" s="45"/>
      <c r="AC33" s="118"/>
      <c r="AF33" s="307" t="s">
        <v>98</v>
      </c>
      <c r="AG33" s="294"/>
      <c r="AH33" s="282" t="str">
        <f>IF(OR($AF33&lt;&gt;$AF35,$AF35=""), SUMIF($AF$13:$AF$61,$AF33,$AI$13:$AI$61),"" )</f>
        <v/>
      </c>
      <c r="AI33" s="282" t="e">
        <f>L33*12+M33+COUNTIF(N33:N33,"半")*0.5</f>
        <v>#VALUE!</v>
      </c>
      <c r="AJ33" s="489"/>
      <c r="AK33" s="289" t="str">
        <f>IF(AJ33&lt;&gt;"",VLOOKUP(AJ33,$AL$13:$AM$16,2),"")</f>
        <v/>
      </c>
      <c r="AL33"/>
      <c r="AM33"/>
      <c r="AN33" s="39">
        <f>IF(AR33&gt;=12,DATEDIF(BO33,BR33,"y")+1,DATEDIF(BO33,BR33,"y"))</f>
        <v>0</v>
      </c>
      <c r="AO33" s="39">
        <f>IF(AR33&gt;=12,AR33-12,AR33)</f>
        <v>0</v>
      </c>
      <c r="AP33" s="40" t="str">
        <f>IF(AS33&lt;=15,"半",0)</f>
        <v>半</v>
      </c>
      <c r="AQ33" s="53">
        <f>DATEDIF(BO33,BR33,"y")</f>
        <v>0</v>
      </c>
      <c r="AR33" s="54">
        <f>IF(AS33&gt;=16,DATEDIF(BO33,BR33,"ym")+1,DATEDIF(BO33,BR33,"ym"))</f>
        <v>0</v>
      </c>
      <c r="AS33" s="55">
        <f>DATEDIF(BO33,BR33,"md")</f>
        <v>14</v>
      </c>
      <c r="AT33" s="39" t="e">
        <f>IF(AX33&gt;=12,DATEDIF(BO33,BS33,"y")+1,DATEDIF(BO33,BS33,"y"))</f>
        <v>#NUM!</v>
      </c>
      <c r="AU33" s="39" t="e">
        <f>IF(AX33&gt;=12,AX33-12,AX33)</f>
        <v>#NUM!</v>
      </c>
      <c r="AV33" s="40" t="e">
        <f>IF(AY33&lt;=15,"半",0)</f>
        <v>#NUM!</v>
      </c>
      <c r="AW33" s="53" t="e">
        <f>DATEDIF(BO33,BS33,"y")</f>
        <v>#NUM!</v>
      </c>
      <c r="AX33" s="54" t="e">
        <f>IF(AY33&gt;=16,DATEDIF(BO33,BS33,"ym")+1,DATEDIF(BO33,BS33,"ym"))</f>
        <v>#NUM!</v>
      </c>
      <c r="AY33" s="55" t="e">
        <f>DATEDIF(BO33,BS33,"md")</f>
        <v>#NUM!</v>
      </c>
      <c r="AZ33" s="39" t="e">
        <f>IF(BD33&gt;=12,DATEDIF(BP33,BR33,"y")+1,DATEDIF(BP33,BR33,"y"))</f>
        <v>#NUM!</v>
      </c>
      <c r="BA33" s="39" t="e">
        <f>IF(BD33&gt;=12,BD33-12,BD33)</f>
        <v>#NUM!</v>
      </c>
      <c r="BB33" s="40" t="e">
        <f>IF(BE33&lt;=15,"半",0)</f>
        <v>#NUM!</v>
      </c>
      <c r="BC33" s="53" t="e">
        <f>DATEDIF(BP33,BR33,"y")</f>
        <v>#NUM!</v>
      </c>
      <c r="BD33" s="54" t="e">
        <f>IF(BE33&gt;=16,DATEDIF(BP33,BR33,"ym")+1,DATEDIF(BP33,BR33,"ym"))</f>
        <v>#NUM!</v>
      </c>
      <c r="BE33" s="54" t="e">
        <f>DATEDIF(BP33,BR33,"md")</f>
        <v>#NUM!</v>
      </c>
      <c r="BF33" s="39" t="e">
        <f>IF(BJ33&gt;=12,DATEDIF(BP33,BS33,"y")+1,DATEDIF(BP33,BS33,"y"))</f>
        <v>#NUM!</v>
      </c>
      <c r="BG33" s="39" t="e">
        <f>IF(BJ33&gt;=12,BJ33-12,BJ33)</f>
        <v>#NUM!</v>
      </c>
      <c r="BH33" s="40" t="e">
        <f>IF(BK33&lt;=15,"半",0)</f>
        <v>#NUM!</v>
      </c>
      <c r="BI33" s="53" t="e">
        <f>DATEDIF(BP33,BS33,"y")</f>
        <v>#NUM!</v>
      </c>
      <c r="BJ33" s="54" t="e">
        <f>IF(BK33&gt;=16,DATEDIF(BP33,BS33,"ym")+1,DATEDIF(BP33,BS33,"ym"))</f>
        <v>#NUM!</v>
      </c>
      <c r="BK33" s="55" t="e">
        <f>DATEDIF(BP33,BS33,"md")</f>
        <v>#NUM!</v>
      </c>
      <c r="BL33" s="37"/>
      <c r="BM33" s="44">
        <f>IF(J34="現在",$AK$6,J34)</f>
        <v>0</v>
      </c>
      <c r="BN33" s="37">
        <v>0</v>
      </c>
      <c r="BO33" s="46">
        <f>IF(DAY(J33)&lt;=15,J33-DAY(J33)+1,J33-DAY(J33)+16)</f>
        <v>1</v>
      </c>
      <c r="BP33" s="46">
        <f>IF(DAY(BO33)=1,BO33+15,BY33)</f>
        <v>16</v>
      </c>
      <c r="BQ33" s="47"/>
      <c r="BR33" s="115">
        <f>IF(CH33&gt;=16,CF33,IF(J34="現在",$AK$6-CH33+15,J34-CH33+15))</f>
        <v>15</v>
      </c>
      <c r="BS33" s="48">
        <f>IF(DAY(BR33)=15,BR33-DAY(BR33),BR33-DAY(BR33)+15)</f>
        <v>0</v>
      </c>
      <c r="BT33" s="47"/>
      <c r="BU33" s="47"/>
      <c r="BV33" s="45">
        <f>YEAR(J33)</f>
        <v>1900</v>
      </c>
      <c r="BW33" s="49">
        <f>MONTH(J33)+1</f>
        <v>2</v>
      </c>
      <c r="BX33" s="50" t="str">
        <f>CONCATENATE(BV33,"/",BW33,"/",1)</f>
        <v>1900/2/1</v>
      </c>
      <c r="BY33" s="50">
        <f>BX33+1-1</f>
        <v>32</v>
      </c>
      <c r="BZ33" s="50">
        <f>BX33-1</f>
        <v>31</v>
      </c>
      <c r="CA33" s="45">
        <f>DAY(BZ33)</f>
        <v>31</v>
      </c>
      <c r="CB33" s="45">
        <f>DAY(J33)</f>
        <v>0</v>
      </c>
      <c r="CC33" s="45">
        <f>YEAR(BM33)</f>
        <v>1900</v>
      </c>
      <c r="CD33" s="49">
        <f>IF(MONTH(BM33)=12,MONTH(BM33)-12+1,MONTH(BM33)+1)</f>
        <v>2</v>
      </c>
      <c r="CE33" s="50" t="str">
        <f>IF(CD33=1,CONCATENATE(CC33+1,"/",CD33,"/",1),CONCATENATE(CC33,"/",CD33,"/",1))</f>
        <v>1900/2/1</v>
      </c>
      <c r="CF33" s="50">
        <f>CE33-1</f>
        <v>31</v>
      </c>
      <c r="CG33" s="45">
        <f>DAY(CF33)</f>
        <v>31</v>
      </c>
      <c r="CH33" s="45">
        <f>DAY(BM33)</f>
        <v>0</v>
      </c>
    </row>
    <row r="34" spans="1:86" ht="12.75" customHeight="1">
      <c r="A34" s="288"/>
      <c r="B34" s="532"/>
      <c r="C34" s="533"/>
      <c r="D34" s="533"/>
      <c r="E34" s="533"/>
      <c r="F34" s="533"/>
      <c r="G34" s="534"/>
      <c r="H34" s="2" t="s">
        <v>21</v>
      </c>
      <c r="I34" s="2"/>
      <c r="J34" s="290"/>
      <c r="K34" s="291"/>
      <c r="L34" s="264"/>
      <c r="M34" s="251"/>
      <c r="N34" s="253"/>
      <c r="O34" s="287"/>
      <c r="P34" s="251"/>
      <c r="Q34" s="298"/>
      <c r="R34" s="102"/>
      <c r="S34" s="264"/>
      <c r="T34" s="251"/>
      <c r="U34" s="253"/>
      <c r="V34" s="151"/>
      <c r="Z34" s="45"/>
      <c r="AA34" s="45"/>
      <c r="AB34" s="45"/>
      <c r="AC34" s="118"/>
      <c r="AF34" s="307"/>
      <c r="AG34" s="294"/>
      <c r="AH34" s="282"/>
      <c r="AI34" s="282"/>
      <c r="AJ34" s="536"/>
      <c r="AK34" s="191"/>
      <c r="AL34"/>
      <c r="AM34"/>
      <c r="AN34" s="39"/>
      <c r="AO34" s="39"/>
      <c r="AP34" s="40"/>
      <c r="AQ34" s="36"/>
      <c r="AR34" s="37"/>
      <c r="AS34" s="38"/>
      <c r="AT34" s="39"/>
      <c r="AU34" s="39"/>
      <c r="AV34" s="40"/>
      <c r="AW34" s="36"/>
      <c r="AX34" s="37"/>
      <c r="AY34" s="38"/>
      <c r="AZ34" s="39"/>
      <c r="BA34" s="39"/>
      <c r="BB34" s="40"/>
      <c r="BC34" s="36"/>
      <c r="BD34" s="37"/>
      <c r="BE34" s="37"/>
      <c r="BF34" s="39"/>
      <c r="BG34" s="39"/>
      <c r="BH34" s="40"/>
      <c r="BI34" s="36"/>
      <c r="BJ34" s="37"/>
      <c r="BK34" s="38"/>
      <c r="BL34" s="37"/>
      <c r="BM34" s="44"/>
      <c r="BN34" s="37"/>
      <c r="BO34" s="46"/>
      <c r="BP34" s="46"/>
      <c r="BQ34" s="47"/>
      <c r="BR34" s="48"/>
      <c r="BS34" s="48"/>
      <c r="BT34" s="47"/>
      <c r="BU34" s="47"/>
      <c r="BW34" s="49"/>
      <c r="BX34" s="50"/>
      <c r="BY34" s="50"/>
      <c r="BZ34" s="50"/>
      <c r="CD34" s="49"/>
      <c r="CE34" s="50"/>
      <c r="CF34" s="50"/>
    </row>
    <row r="35" spans="1:86" ht="12.75" customHeight="1">
      <c r="A35" s="265"/>
      <c r="B35" s="267" t="s">
        <v>106</v>
      </c>
      <c r="C35" s="530"/>
      <c r="D35" s="530"/>
      <c r="E35" s="530"/>
      <c r="F35" s="530"/>
      <c r="G35" s="531"/>
      <c r="H35" s="1" t="s">
        <v>20</v>
      </c>
      <c r="I35" s="7"/>
      <c r="J35" s="302"/>
      <c r="K35" s="303"/>
      <c r="L35" s="263" t="str">
        <f>IF($J35&lt;&gt;"",IF($AJ35="0-",AT35,IF($AJ35="+0",AZ35,IF($AJ35="+-",BF35,AN35))),"")</f>
        <v/>
      </c>
      <c r="M35" s="250" t="str">
        <f>IF($J35&lt;&gt;"",IF($AJ35="0-",AU35,IF($AJ35="+0",BA35,IF($AJ35="+-",BG35,AO35))),"")</f>
        <v/>
      </c>
      <c r="N35" s="252" t="str">
        <f>IF($J35&lt;&gt;"",IF($AJ35="0-",AV35,IF($AJ35="+0",BB35,IF($AJ35="+-",BH35,AP35))),"")</f>
        <v/>
      </c>
      <c r="O35" s="286" t="str">
        <f>IF($R36="","",ROUNDDOWN($AH35/12,0))</f>
        <v/>
      </c>
      <c r="P35" s="250" t="str">
        <f>IF($R36="","",ROUNDDOWN(MOD($AH35,12),0))</f>
        <v/>
      </c>
      <c r="Q35" s="297" t="str">
        <f>IF($R36="","", IF( (MOD($AH35,12)-$P35)&gt;=0.5,"半",0))</f>
        <v/>
      </c>
      <c r="R35" s="101"/>
      <c r="S35" s="263" t="str">
        <f>IF($R36="","",ROUNDDOWN($AH35*($R35/$R36)/12,0))</f>
        <v/>
      </c>
      <c r="T35" s="250" t="str">
        <f>IF($R36="","",ROUNDDOWN(MOD($AH35*($R35/$R36),12),0))</f>
        <v/>
      </c>
      <c r="U35" s="252" t="str">
        <f>IF(R36="","",IF( (MOD($AH35*($R35/$R36),12)-$T35)&gt;=0.5,"半",0) )</f>
        <v/>
      </c>
      <c r="V35" s="151" t="s">
        <v>98</v>
      </c>
      <c r="Z35" s="45"/>
      <c r="AA35" s="45"/>
      <c r="AB35" s="45"/>
      <c r="AC35" s="118"/>
      <c r="AF35" s="292" t="s">
        <v>98</v>
      </c>
      <c r="AG35" s="294"/>
      <c r="AH35" s="282" t="e">
        <f>IF(OR($AF35&lt;&gt;$AF37,$AF37=""), SUMIF($AF$13:$AF$61,$AF35,$AI$13:$AI$61),"" )</f>
        <v>#VALUE!</v>
      </c>
      <c r="AI35" s="282" t="e">
        <f>L35*12+M35+COUNTIF(N35:N35,"半")*0.5</f>
        <v>#VALUE!</v>
      </c>
      <c r="AJ35" s="489"/>
      <c r="AK35" s="289" t="str">
        <f>IF(AJ35&lt;&gt;"",VLOOKUP(AJ35,$AL$13:$AM$16,2),"")</f>
        <v/>
      </c>
      <c r="AL35"/>
      <c r="AM35"/>
      <c r="AN35" s="39">
        <f>IF(AR35&gt;=12,DATEDIF(BO35,BR35,"y")+1,DATEDIF(BO35,BR35,"y"))</f>
        <v>0</v>
      </c>
      <c r="AO35" s="39">
        <f>IF(AR35&gt;=12,AR35-12,AR35)</f>
        <v>0</v>
      </c>
      <c r="AP35" s="40" t="str">
        <f>IF(AS35&lt;=15,"半",0)</f>
        <v>半</v>
      </c>
      <c r="AQ35" s="36">
        <f>DATEDIF(BO35,BR35,"y")</f>
        <v>0</v>
      </c>
      <c r="AR35" s="37">
        <f>IF(AS35&gt;=16,DATEDIF(BO35,BR35,"ym")+1,DATEDIF(BO35,BR35,"ym"))</f>
        <v>0</v>
      </c>
      <c r="AS35" s="38">
        <f>DATEDIF(BO35,BR35,"md")</f>
        <v>14</v>
      </c>
      <c r="AT35" s="39" t="e">
        <f>IF(AX35&gt;=12,DATEDIF(BO35,BS35,"y")+1,DATEDIF(BO35,BS35,"y"))</f>
        <v>#NUM!</v>
      </c>
      <c r="AU35" s="39" t="e">
        <f>IF(AX35&gt;=12,AX35-12,AX35)</f>
        <v>#NUM!</v>
      </c>
      <c r="AV35" s="40" t="e">
        <f>IF(AY35&lt;=15,"半",0)</f>
        <v>#NUM!</v>
      </c>
      <c r="AW35" s="36" t="e">
        <f>DATEDIF(BO35,BS35,"y")</f>
        <v>#NUM!</v>
      </c>
      <c r="AX35" s="37" t="e">
        <f>IF(AY35&gt;=16,DATEDIF(BO35,BS35,"ym")+1,DATEDIF(BO35,BS35,"ym"))</f>
        <v>#NUM!</v>
      </c>
      <c r="AY35" s="38" t="e">
        <f>DATEDIF(BO35,BS35,"md")</f>
        <v>#NUM!</v>
      </c>
      <c r="AZ35" s="39" t="e">
        <f>IF(BD35&gt;=12,DATEDIF(BP35,BR35,"y")+1,DATEDIF(BP35,BR35,"y"))</f>
        <v>#NUM!</v>
      </c>
      <c r="BA35" s="39" t="e">
        <f>IF(BD35&gt;=12,BD35-12,BD35)</f>
        <v>#NUM!</v>
      </c>
      <c r="BB35" s="40" t="e">
        <f>IF(BE35&lt;=15,"半",0)</f>
        <v>#NUM!</v>
      </c>
      <c r="BC35" s="36" t="e">
        <f>DATEDIF(BP35,BR35,"y")</f>
        <v>#NUM!</v>
      </c>
      <c r="BD35" s="37" t="e">
        <f>IF(BE35&gt;=16,DATEDIF(BP35,BR35,"ym")+1,DATEDIF(BP35,BR35,"ym"))</f>
        <v>#NUM!</v>
      </c>
      <c r="BE35" s="37" t="e">
        <f>DATEDIF(BP35,BR35,"md")</f>
        <v>#NUM!</v>
      </c>
      <c r="BF35" s="39" t="e">
        <f>IF(BJ35&gt;=12,DATEDIF(BP35,BS35,"y")+1,DATEDIF(BP35,BS35,"y"))</f>
        <v>#NUM!</v>
      </c>
      <c r="BG35" s="39" t="e">
        <f>IF(BJ35&gt;=12,BJ35-12,BJ35)</f>
        <v>#NUM!</v>
      </c>
      <c r="BH35" s="40" t="e">
        <f>IF(BK35&lt;=15,"半",0)</f>
        <v>#NUM!</v>
      </c>
      <c r="BI35" s="36" t="e">
        <f>DATEDIF(BP35,BS35,"y")</f>
        <v>#NUM!</v>
      </c>
      <c r="BJ35" s="37" t="e">
        <f>IF(BK35&gt;=16,DATEDIF(BP35,BS35,"ym")+1,DATEDIF(BP35,BS35,"ym"))</f>
        <v>#NUM!</v>
      </c>
      <c r="BK35" s="38" t="e">
        <f>DATEDIF(BP35,BS35,"md")</f>
        <v>#NUM!</v>
      </c>
      <c r="BL35" s="37"/>
      <c r="BM35" s="44">
        <f>IF(J36="現在",$AK$6,J36)</f>
        <v>0</v>
      </c>
      <c r="BN35" s="37">
        <v>1</v>
      </c>
      <c r="BO35" s="46">
        <f>IF(DAY(J35)&lt;=15,J35-DAY(J35)+1,J35-DAY(J35)+16)</f>
        <v>1</v>
      </c>
      <c r="BP35" s="46">
        <f>IF(DAY(BO35)=1,BO35+15,BY35)</f>
        <v>16</v>
      </c>
      <c r="BQ35" s="47"/>
      <c r="BR35" s="115">
        <f>IF(CH35&gt;=16,CF35,IF(J36="現在",$AK$6-CH35+15,J36-CH35+15))</f>
        <v>15</v>
      </c>
      <c r="BS35" s="48">
        <f>IF(DAY(BR35)=15,BR35-DAY(BR35),BR35-DAY(BR35)+15)</f>
        <v>0</v>
      </c>
      <c r="BT35" s="47"/>
      <c r="BU35" s="47"/>
      <c r="BV35" s="45">
        <f>YEAR(J35)</f>
        <v>1900</v>
      </c>
      <c r="BW35" s="49">
        <f>MONTH(J35)+1</f>
        <v>2</v>
      </c>
      <c r="BX35" s="50" t="str">
        <f>CONCATENATE(BV35,"/",BW35,"/",1)</f>
        <v>1900/2/1</v>
      </c>
      <c r="BY35" s="50">
        <f>BX35+1-1</f>
        <v>32</v>
      </c>
      <c r="BZ35" s="50">
        <f>BX35-1</f>
        <v>31</v>
      </c>
      <c r="CA35" s="45">
        <f>DAY(BZ35)</f>
        <v>31</v>
      </c>
      <c r="CB35" s="45">
        <f>DAY(J35)</f>
        <v>0</v>
      </c>
      <c r="CC35" s="45">
        <f>YEAR(BM35)</f>
        <v>1900</v>
      </c>
      <c r="CD35" s="49">
        <f>IF(MONTH(BM35)=12,MONTH(BM35)-12+1,MONTH(BM35)+1)</f>
        <v>2</v>
      </c>
      <c r="CE35" s="50" t="str">
        <f>IF(CD35=1,CONCATENATE(CC35+1,"/",CD35,"/",1),CONCATENATE(CC35,"/",CD35,"/",1))</f>
        <v>1900/2/1</v>
      </c>
      <c r="CF35" s="50">
        <f>CE35-1</f>
        <v>31</v>
      </c>
      <c r="CG35" s="45">
        <f>DAY(CF35)</f>
        <v>31</v>
      </c>
      <c r="CH35" s="45">
        <f>DAY(BM35)</f>
        <v>0</v>
      </c>
    </row>
    <row r="36" spans="1:86" ht="12.75" customHeight="1">
      <c r="A36" s="288"/>
      <c r="B36" s="532"/>
      <c r="C36" s="533"/>
      <c r="D36" s="533"/>
      <c r="E36" s="533"/>
      <c r="F36" s="533"/>
      <c r="G36" s="534"/>
      <c r="H36" s="2" t="s">
        <v>21</v>
      </c>
      <c r="I36" s="2"/>
      <c r="J36" s="290"/>
      <c r="K36" s="291"/>
      <c r="L36" s="264"/>
      <c r="M36" s="251"/>
      <c r="N36" s="253"/>
      <c r="O36" s="287"/>
      <c r="P36" s="251"/>
      <c r="Q36" s="298"/>
      <c r="R36" s="102"/>
      <c r="S36" s="264"/>
      <c r="T36" s="251"/>
      <c r="U36" s="253"/>
      <c r="V36" s="151"/>
      <c r="Z36" s="45"/>
      <c r="AA36" s="45"/>
      <c r="AB36" s="45"/>
      <c r="AC36" s="119"/>
      <c r="AF36" s="292"/>
      <c r="AG36" s="294"/>
      <c r="AH36" s="282"/>
      <c r="AI36" s="282"/>
      <c r="AJ36" s="536"/>
      <c r="AK36" s="191"/>
      <c r="AL36"/>
      <c r="AM36"/>
      <c r="AN36" s="39"/>
      <c r="AO36" s="39"/>
      <c r="AP36" s="40"/>
      <c r="AQ36" s="36"/>
      <c r="AR36" s="37"/>
      <c r="AS36" s="38"/>
      <c r="AT36" s="39"/>
      <c r="AU36" s="39"/>
      <c r="AV36" s="40"/>
      <c r="AW36" s="36"/>
      <c r="AX36" s="37"/>
      <c r="AY36" s="38"/>
      <c r="AZ36" s="39"/>
      <c r="BA36" s="39"/>
      <c r="BB36" s="40"/>
      <c r="BC36" s="36"/>
      <c r="BD36" s="37"/>
      <c r="BE36" s="37"/>
      <c r="BF36" s="39"/>
      <c r="BG36" s="39"/>
      <c r="BH36" s="40"/>
      <c r="BI36" s="36"/>
      <c r="BJ36" s="37"/>
      <c r="BK36" s="38"/>
      <c r="BL36" s="37"/>
      <c r="BM36" s="44"/>
      <c r="BN36" s="37"/>
      <c r="BO36" s="46"/>
      <c r="BP36" s="46"/>
      <c r="BQ36" s="47"/>
      <c r="BR36" s="48"/>
      <c r="BS36" s="48"/>
      <c r="BT36" s="47"/>
      <c r="BU36" s="47"/>
      <c r="BW36" s="49"/>
      <c r="BX36" s="50"/>
      <c r="BY36" s="50"/>
      <c r="BZ36" s="50"/>
      <c r="CD36" s="49"/>
      <c r="CE36" s="50"/>
      <c r="CF36" s="50"/>
    </row>
    <row r="37" spans="1:86" ht="12.75" customHeight="1">
      <c r="A37" s="265"/>
      <c r="B37" s="267" t="s">
        <v>52</v>
      </c>
      <c r="C37" s="530"/>
      <c r="D37" s="530"/>
      <c r="E37" s="530"/>
      <c r="F37" s="530"/>
      <c r="G37" s="531"/>
      <c r="H37" s="1" t="s">
        <v>20</v>
      </c>
      <c r="I37" s="7"/>
      <c r="J37" s="302"/>
      <c r="K37" s="303"/>
      <c r="L37" s="263" t="str">
        <f>IF($J37&lt;&gt;"",IF($AJ37="0-",AT37,IF($AJ37="+0",AZ37,IF($AJ37="+-",BF37,AN37))),"")</f>
        <v/>
      </c>
      <c r="M37" s="250" t="str">
        <f>IF($J37&lt;&gt;"",IF($AJ37="0-",AU37,IF($AJ37="+0",BA37,IF($AJ37="+-",BG37,AO37))),"")</f>
        <v/>
      </c>
      <c r="N37" s="252" t="str">
        <f>IF($J37&lt;&gt;"",IF($AJ37="0-",AV37,IF($AJ37="+0",BB37,IF($AJ37="+-",BH37,AP37))),"")</f>
        <v/>
      </c>
      <c r="O37" s="286" t="str">
        <f>IF($R38="","",ROUNDDOWN($AH37/12,0))</f>
        <v/>
      </c>
      <c r="P37" s="250" t="str">
        <f>IF($R38="","",ROUNDDOWN(MOD($AH37,12),0))</f>
        <v/>
      </c>
      <c r="Q37" s="297" t="str">
        <f>IF($R38="","", IF( (MOD($AH37,12)-$P37)&gt;=0.5,"半",0))</f>
        <v/>
      </c>
      <c r="R37" s="101"/>
      <c r="S37" s="263" t="str">
        <f>IF($R38="","",ROUNDDOWN($AH37*($R37/$R38)/12,0))</f>
        <v/>
      </c>
      <c r="T37" s="250" t="str">
        <f>IF($R38="","",ROUNDDOWN(MOD($AH37*($R37/$R38),12),0))</f>
        <v/>
      </c>
      <c r="U37" s="252" t="str">
        <f>IF(R38="","",IF( (MOD($AH37*($R37/$R38),12)-$T37)&gt;=0.5,"半",0) )</f>
        <v/>
      </c>
      <c r="V37" s="151" t="s">
        <v>98</v>
      </c>
      <c r="Z37" s="45"/>
      <c r="AA37" s="45"/>
      <c r="AB37" s="45"/>
      <c r="AC37" s="119"/>
      <c r="AF37" s="292"/>
      <c r="AG37" s="294" t="s">
        <v>81</v>
      </c>
      <c r="AH37" s="282">
        <f>IF(OR($AF37&lt;&gt;$AF39,$AF39=""), SUMIF($AF$13:$AF$61,$AF37,$AI$13:$AI$61),"" )</f>
        <v>0</v>
      </c>
      <c r="AI37" s="282" t="e">
        <f>L37*12+M37+COUNTIF(N37:N37,"半")*0.5</f>
        <v>#VALUE!</v>
      </c>
      <c r="AJ37" s="489"/>
      <c r="AK37" s="289" t="str">
        <f>IF(AJ37&lt;&gt;"",VLOOKUP(AJ37,$AL$13:$AM$16,2),"")</f>
        <v/>
      </c>
      <c r="AL37"/>
      <c r="AM37"/>
      <c r="AN37" s="39">
        <f>IF(AR37&gt;=12,DATEDIF(BO37,BR37,"y")+1,DATEDIF(BO37,BR37,"y"))</f>
        <v>0</v>
      </c>
      <c r="AO37" s="39">
        <f>IF(AR37&gt;=12,AR37-12,AR37)</f>
        <v>0</v>
      </c>
      <c r="AP37" s="40" t="str">
        <f>IF(AS37&lt;=15,"半",0)</f>
        <v>半</v>
      </c>
      <c r="AQ37" s="36">
        <f>DATEDIF(BO37,BR37,"y")</f>
        <v>0</v>
      </c>
      <c r="AR37" s="37">
        <f>IF(AS37&gt;=16,DATEDIF(BO37,BR37,"ym")+1,DATEDIF(BO37,BR37,"ym"))</f>
        <v>0</v>
      </c>
      <c r="AS37" s="38">
        <f>DATEDIF(BO37,BR37,"md")</f>
        <v>14</v>
      </c>
      <c r="AT37" s="39" t="e">
        <f>IF(AX37&gt;=12,DATEDIF(BO37,BS37,"y")+1,DATEDIF(BO37,BS37,"y"))</f>
        <v>#NUM!</v>
      </c>
      <c r="AU37" s="39" t="e">
        <f>IF(AX37&gt;=12,AX37-12,AX37)</f>
        <v>#NUM!</v>
      </c>
      <c r="AV37" s="40" t="e">
        <f>IF(AY37&lt;=15,"半",0)</f>
        <v>#NUM!</v>
      </c>
      <c r="AW37" s="36" t="e">
        <f>DATEDIF(BO37,BS37,"y")</f>
        <v>#NUM!</v>
      </c>
      <c r="AX37" s="37" t="e">
        <f>IF(AY37&gt;=16,DATEDIF(BO37,BS37,"ym")+1,DATEDIF(BO37,BS37,"ym"))</f>
        <v>#NUM!</v>
      </c>
      <c r="AY37" s="38" t="e">
        <f>DATEDIF(BO37,BS37,"md")</f>
        <v>#NUM!</v>
      </c>
      <c r="AZ37" s="39" t="e">
        <f>IF(BD37&gt;=12,DATEDIF(BP37,BR37,"y")+1,DATEDIF(BP37,BR37,"y"))</f>
        <v>#NUM!</v>
      </c>
      <c r="BA37" s="39" t="e">
        <f>IF(BD37&gt;=12,BD37-12,BD37)</f>
        <v>#NUM!</v>
      </c>
      <c r="BB37" s="40" t="e">
        <f>IF(BE37&lt;=15,"半",0)</f>
        <v>#NUM!</v>
      </c>
      <c r="BC37" s="36" t="e">
        <f>DATEDIF(BP37,BR37,"y")</f>
        <v>#NUM!</v>
      </c>
      <c r="BD37" s="37" t="e">
        <f>IF(BE37&gt;=16,DATEDIF(BP37,BR37,"ym")+1,DATEDIF(BP37,BR37,"ym"))</f>
        <v>#NUM!</v>
      </c>
      <c r="BE37" s="37" t="e">
        <f>DATEDIF(BP37,BR37,"md")</f>
        <v>#NUM!</v>
      </c>
      <c r="BF37" s="39" t="e">
        <f>IF(BJ37&gt;=12,DATEDIF(BP37,BS37,"y")+1,DATEDIF(BP37,BS37,"y"))</f>
        <v>#NUM!</v>
      </c>
      <c r="BG37" s="39" t="e">
        <f>IF(BJ37&gt;=12,BJ37-12,BJ37)</f>
        <v>#NUM!</v>
      </c>
      <c r="BH37" s="40" t="e">
        <f>IF(BK37&lt;=15,"半",0)</f>
        <v>#NUM!</v>
      </c>
      <c r="BI37" s="36" t="e">
        <f>DATEDIF(BP37,BS37,"y")</f>
        <v>#NUM!</v>
      </c>
      <c r="BJ37" s="37" t="e">
        <f>IF(BK37&gt;=16,DATEDIF(BP37,BS37,"ym")+1,DATEDIF(BP37,BS37,"ym"))</f>
        <v>#NUM!</v>
      </c>
      <c r="BK37" s="38" t="e">
        <f>DATEDIF(BP37,BS37,"md")</f>
        <v>#NUM!</v>
      </c>
      <c r="BL37" s="37"/>
      <c r="BM37" s="44">
        <f>IF(J38="現在",$AK$6,J38)</f>
        <v>0</v>
      </c>
      <c r="BN37" s="37">
        <v>2</v>
      </c>
      <c r="BO37" s="46">
        <f>IF(DAY(J37)&lt;=15,J37-DAY(J37)+1,J37-DAY(J37)+16)</f>
        <v>1</v>
      </c>
      <c r="BP37" s="46">
        <f>IF(DAY(BO37)=1,BO37+15,BY37)</f>
        <v>16</v>
      </c>
      <c r="BQ37" s="47"/>
      <c r="BR37" s="115">
        <f>IF(CH37&gt;=16,CF37,IF(J38="現在",$AK$6-CH37+15,J38-CH37+15))</f>
        <v>15</v>
      </c>
      <c r="BS37" s="48">
        <f>IF(DAY(BR37)=15,BR37-DAY(BR37),BR37-DAY(BR37)+15)</f>
        <v>0</v>
      </c>
      <c r="BT37" s="47"/>
      <c r="BU37" s="47"/>
      <c r="BV37" s="45">
        <f>YEAR(J37)</f>
        <v>1900</v>
      </c>
      <c r="BW37" s="49">
        <f>MONTH(J37)+1</f>
        <v>2</v>
      </c>
      <c r="BX37" s="50" t="str">
        <f>CONCATENATE(BV37,"/",BW37,"/",1)</f>
        <v>1900/2/1</v>
      </c>
      <c r="BY37" s="50">
        <f>BX37+1-1</f>
        <v>32</v>
      </c>
      <c r="BZ37" s="50">
        <f>BX37-1</f>
        <v>31</v>
      </c>
      <c r="CA37" s="45">
        <f>DAY(BZ37)</f>
        <v>31</v>
      </c>
      <c r="CB37" s="45">
        <f>DAY(J37)</f>
        <v>0</v>
      </c>
      <c r="CC37" s="45">
        <f>YEAR(BM37)</f>
        <v>1900</v>
      </c>
      <c r="CD37" s="49">
        <f>IF(MONTH(BM37)=12,MONTH(BM37)-12+1,MONTH(BM37)+1)</f>
        <v>2</v>
      </c>
      <c r="CE37" s="50" t="str">
        <f>IF(CD37=1,CONCATENATE(CC37+1,"/",CD37,"/",1),CONCATENATE(CC37,"/",CD37,"/",1))</f>
        <v>1900/2/1</v>
      </c>
      <c r="CF37" s="50">
        <f>CE37-1</f>
        <v>31</v>
      </c>
      <c r="CG37" s="45">
        <f>DAY(CF37)</f>
        <v>31</v>
      </c>
      <c r="CH37" s="45">
        <f>DAY(BM37)</f>
        <v>0</v>
      </c>
    </row>
    <row r="38" spans="1:86" ht="12.75" customHeight="1">
      <c r="A38" s="288"/>
      <c r="B38" s="532"/>
      <c r="C38" s="533"/>
      <c r="D38" s="533"/>
      <c r="E38" s="533"/>
      <c r="F38" s="533"/>
      <c r="G38" s="534"/>
      <c r="H38" s="2" t="s">
        <v>21</v>
      </c>
      <c r="I38" s="2"/>
      <c r="J38" s="290"/>
      <c r="K38" s="291"/>
      <c r="L38" s="264"/>
      <c r="M38" s="251"/>
      <c r="N38" s="253"/>
      <c r="O38" s="287"/>
      <c r="P38" s="251"/>
      <c r="Q38" s="298"/>
      <c r="R38" s="102"/>
      <c r="S38" s="264"/>
      <c r="T38" s="251"/>
      <c r="U38" s="253"/>
      <c r="V38" s="151"/>
      <c r="Z38" s="45"/>
      <c r="AA38" s="45"/>
      <c r="AB38" s="45"/>
      <c r="AC38" s="119"/>
      <c r="AF38" s="292"/>
      <c r="AG38" s="294"/>
      <c r="AH38" s="282"/>
      <c r="AI38" s="282"/>
      <c r="AJ38" s="536"/>
      <c r="AK38" s="191"/>
      <c r="AL38"/>
      <c r="AM38"/>
      <c r="AN38" s="39"/>
      <c r="AO38" s="39"/>
      <c r="AP38" s="40"/>
      <c r="AQ38" s="36"/>
      <c r="AR38" s="37"/>
      <c r="AS38" s="38"/>
      <c r="AT38" s="39"/>
      <c r="AU38" s="39"/>
      <c r="AV38" s="40"/>
      <c r="AW38" s="36"/>
      <c r="AX38" s="37"/>
      <c r="AY38" s="38"/>
      <c r="AZ38" s="39"/>
      <c r="BA38" s="39"/>
      <c r="BB38" s="40"/>
      <c r="BC38" s="36"/>
      <c r="BD38" s="37"/>
      <c r="BE38" s="37"/>
      <c r="BF38" s="39"/>
      <c r="BG38" s="39"/>
      <c r="BH38" s="40"/>
      <c r="BI38" s="36"/>
      <c r="BJ38" s="37"/>
      <c r="BK38" s="38"/>
      <c r="BL38" s="37"/>
      <c r="BM38" s="44"/>
      <c r="BN38" s="37"/>
      <c r="BO38" s="46"/>
      <c r="BP38" s="46"/>
      <c r="BQ38" s="47"/>
      <c r="BR38" s="48"/>
      <c r="BS38" s="48"/>
      <c r="BT38" s="47"/>
      <c r="BU38" s="47"/>
      <c r="BW38" s="49"/>
      <c r="BX38" s="50"/>
      <c r="BY38" s="50"/>
      <c r="BZ38" s="50"/>
      <c r="CD38" s="49"/>
      <c r="CE38" s="50"/>
      <c r="CF38" s="50"/>
    </row>
    <row r="39" spans="1:86" ht="12.75" customHeight="1">
      <c r="A39" s="265"/>
      <c r="B39" s="267" t="s">
        <v>52</v>
      </c>
      <c r="C39" s="530"/>
      <c r="D39" s="530"/>
      <c r="E39" s="530"/>
      <c r="F39" s="530"/>
      <c r="G39" s="531"/>
      <c r="H39" s="1" t="s">
        <v>20</v>
      </c>
      <c r="I39" s="7"/>
      <c r="J39" s="302"/>
      <c r="K39" s="303"/>
      <c r="L39" s="263" t="str">
        <f>IF($J39&lt;&gt;"",IF($AJ39="0-",AT39,IF($AJ39="+0",AZ39,IF($AJ39="+-",BF39,AN39))),"")</f>
        <v/>
      </c>
      <c r="M39" s="250" t="str">
        <f>IF($J39&lt;&gt;"",IF($AJ39="0-",AU39,IF($AJ39="+0",BA39,IF($AJ39="+-",BG39,AO39))),"")</f>
        <v/>
      </c>
      <c r="N39" s="252" t="str">
        <f>IF($J39&lt;&gt;"",IF($AJ39="0-",AV39,IF($AJ39="+0",BB39,IF($AJ39="+-",BH39,AP39))),"")</f>
        <v/>
      </c>
      <c r="O39" s="286" t="str">
        <f>IF($R40="","",ROUNDDOWN($AH39/12,0))</f>
        <v/>
      </c>
      <c r="P39" s="250" t="str">
        <f>IF($R40="","",ROUNDDOWN(MOD($AH39,12),0))</f>
        <v/>
      </c>
      <c r="Q39" s="297" t="str">
        <f>IF($R40="","", IF( (MOD($AH39,12)-$P39)&gt;=0.5,"半",0))</f>
        <v/>
      </c>
      <c r="R39" s="101"/>
      <c r="S39" s="263" t="str">
        <f>IF($R40="","",ROUNDDOWN($AH39*($R39/$R40)/12,0))</f>
        <v/>
      </c>
      <c r="T39" s="250" t="str">
        <f>IF($R40="","",ROUNDDOWN(MOD($AH39*($R39/$R40),12),0))</f>
        <v/>
      </c>
      <c r="U39" s="252" t="str">
        <f>IF(R40="","",IF( (MOD($AH39*($R39/$R40),12)-$T39)&gt;=0.5,"半",0) )</f>
        <v/>
      </c>
      <c r="V39" s="151" t="s">
        <v>98</v>
      </c>
      <c r="Z39" s="45"/>
      <c r="AA39" s="45"/>
      <c r="AB39" s="45"/>
      <c r="AC39" s="119"/>
      <c r="AF39" s="292"/>
      <c r="AG39" s="294" t="s">
        <v>81</v>
      </c>
      <c r="AH39" s="282">
        <f>IF(OR($AF39&lt;&gt;$AF41,$AF41=""), SUMIF($AF$13:$AF$61,$AF39,$AI$13:$AI$61),"" )</f>
        <v>0</v>
      </c>
      <c r="AI39" s="282" t="e">
        <f>L39*12+M39+COUNTIF(N39:N39,"半")*0.5</f>
        <v>#VALUE!</v>
      </c>
      <c r="AJ39" s="489"/>
      <c r="AK39" s="289" t="str">
        <f>IF(AJ39&lt;&gt;"",VLOOKUP(AJ39,$AL$13:$AM$16,2),"")</f>
        <v/>
      </c>
      <c r="AL39"/>
      <c r="AM39"/>
      <c r="AN39" s="39">
        <f>IF(AR39&gt;=12,DATEDIF(BO39,BR39,"y")+1,DATEDIF(BO39,BR39,"y"))</f>
        <v>0</v>
      </c>
      <c r="AO39" s="39">
        <f>IF(AR39&gt;=12,AR39-12,AR39)</f>
        <v>0</v>
      </c>
      <c r="AP39" s="40" t="str">
        <f>IF(AS39&lt;=15,"半",0)</f>
        <v>半</v>
      </c>
      <c r="AQ39" s="53">
        <f>DATEDIF(BO39,BR39,"y")</f>
        <v>0</v>
      </c>
      <c r="AR39" s="54">
        <f>IF(AS39&gt;=16,DATEDIF(BO39,BR39,"ym")+1,DATEDIF(BO39,BR39,"ym"))</f>
        <v>0</v>
      </c>
      <c r="AS39" s="55">
        <f>DATEDIF(BO39,BR39,"md")</f>
        <v>14</v>
      </c>
      <c r="AT39" s="39" t="e">
        <f>IF(AX39&gt;=12,DATEDIF(BO39,BS39,"y")+1,DATEDIF(BO39,BS39,"y"))</f>
        <v>#NUM!</v>
      </c>
      <c r="AU39" s="39" t="e">
        <f>IF(AX39&gt;=12,AX39-12,AX39)</f>
        <v>#NUM!</v>
      </c>
      <c r="AV39" s="40" t="e">
        <f>IF(AY39&lt;=15,"半",0)</f>
        <v>#NUM!</v>
      </c>
      <c r="AW39" s="53" t="e">
        <f>DATEDIF(BO39,BS39,"y")</f>
        <v>#NUM!</v>
      </c>
      <c r="AX39" s="54" t="e">
        <f>IF(AY39&gt;=16,DATEDIF(BO39,BS39,"ym")+1,DATEDIF(BO39,BS39,"ym"))</f>
        <v>#NUM!</v>
      </c>
      <c r="AY39" s="55" t="e">
        <f>DATEDIF(BO39,BS39,"md")</f>
        <v>#NUM!</v>
      </c>
      <c r="AZ39" s="39" t="e">
        <f>IF(BD39&gt;=12,DATEDIF(BP39,BR39,"y")+1,DATEDIF(BP39,BR39,"y"))</f>
        <v>#NUM!</v>
      </c>
      <c r="BA39" s="39" t="e">
        <f>IF(BD39&gt;=12,BD39-12,BD39)</f>
        <v>#NUM!</v>
      </c>
      <c r="BB39" s="40" t="e">
        <f>IF(BE39&lt;=15,"半",0)</f>
        <v>#NUM!</v>
      </c>
      <c r="BC39" s="53" t="e">
        <f>DATEDIF(BP39,BR39,"y")</f>
        <v>#NUM!</v>
      </c>
      <c r="BD39" s="54" t="e">
        <f>IF(BE39&gt;=16,DATEDIF(BP39,BR39,"ym")+1,DATEDIF(BP39,BR39,"ym"))</f>
        <v>#NUM!</v>
      </c>
      <c r="BE39" s="54" t="e">
        <f>DATEDIF(BP39,BR39,"md")</f>
        <v>#NUM!</v>
      </c>
      <c r="BF39" s="39" t="e">
        <f>IF(BJ39&gt;=12,DATEDIF(BP39,BS39,"y")+1,DATEDIF(BP39,BS39,"y"))</f>
        <v>#NUM!</v>
      </c>
      <c r="BG39" s="39" t="e">
        <f>IF(BJ39&gt;=12,BJ39-12,BJ39)</f>
        <v>#NUM!</v>
      </c>
      <c r="BH39" s="40" t="e">
        <f>IF(BK39&lt;=15,"半",0)</f>
        <v>#NUM!</v>
      </c>
      <c r="BI39" s="53" t="e">
        <f>DATEDIF(BP39,BS39,"y")</f>
        <v>#NUM!</v>
      </c>
      <c r="BJ39" s="54" t="e">
        <f>IF(BK39&gt;=16,DATEDIF(BP39,BS39,"ym")+1,DATEDIF(BP39,BS39,"ym"))</f>
        <v>#NUM!</v>
      </c>
      <c r="BK39" s="55" t="e">
        <f>DATEDIF(BP39,BS39,"md")</f>
        <v>#NUM!</v>
      </c>
      <c r="BL39" s="37"/>
      <c r="BM39" s="44">
        <f>IF(J40="現在",$AK$6,J40)</f>
        <v>0</v>
      </c>
      <c r="BN39" s="37">
        <v>0</v>
      </c>
      <c r="BO39" s="46">
        <f>IF(DAY(J39)&lt;=15,J39-DAY(J39)+1,J39-DAY(J39)+16)</f>
        <v>1</v>
      </c>
      <c r="BP39" s="46">
        <f>IF(DAY(BO39)=1,BO39+15,BY39)</f>
        <v>16</v>
      </c>
      <c r="BQ39" s="47"/>
      <c r="BR39" s="115">
        <f>IF(CH39&gt;=16,CF39,IF(J40="現在",$AK$6-CH39+15,J40-CH39+15))</f>
        <v>15</v>
      </c>
      <c r="BS39" s="48">
        <f>IF(DAY(BR39)=15,BR39-DAY(BR39),BR39-DAY(BR39)+15)</f>
        <v>0</v>
      </c>
      <c r="BT39" s="47"/>
      <c r="BU39" s="47"/>
      <c r="BV39" s="45">
        <f>YEAR(J39)</f>
        <v>1900</v>
      </c>
      <c r="BW39" s="49">
        <f>MONTH(J39)+1</f>
        <v>2</v>
      </c>
      <c r="BX39" s="50" t="str">
        <f>CONCATENATE(BV39,"/",BW39,"/",1)</f>
        <v>1900/2/1</v>
      </c>
      <c r="BY39" s="50">
        <f>BX39+1-1</f>
        <v>32</v>
      </c>
      <c r="BZ39" s="50">
        <f>BX39-1</f>
        <v>31</v>
      </c>
      <c r="CA39" s="45">
        <f>DAY(BZ39)</f>
        <v>31</v>
      </c>
      <c r="CB39" s="45">
        <f>DAY(J39)</f>
        <v>0</v>
      </c>
      <c r="CC39" s="45">
        <f>YEAR(BM39)</f>
        <v>1900</v>
      </c>
      <c r="CD39" s="49">
        <f>IF(MONTH(BM39)=12,MONTH(BM39)-12+1,MONTH(BM39)+1)</f>
        <v>2</v>
      </c>
      <c r="CE39" s="50" t="str">
        <f>IF(CD39=1,CONCATENATE(CC39+1,"/",CD39,"/",1),CONCATENATE(CC39,"/",CD39,"/",1))</f>
        <v>1900/2/1</v>
      </c>
      <c r="CF39" s="50">
        <f>CE39-1</f>
        <v>31</v>
      </c>
      <c r="CG39" s="45">
        <f>DAY(CF39)</f>
        <v>31</v>
      </c>
      <c r="CH39" s="45">
        <f>DAY(BM39)</f>
        <v>0</v>
      </c>
    </row>
    <row r="40" spans="1:86" ht="12.75" customHeight="1">
      <c r="A40" s="288"/>
      <c r="B40" s="532"/>
      <c r="C40" s="533"/>
      <c r="D40" s="533"/>
      <c r="E40" s="533"/>
      <c r="F40" s="533"/>
      <c r="G40" s="534"/>
      <c r="H40" s="2" t="s">
        <v>21</v>
      </c>
      <c r="I40" s="2"/>
      <c r="J40" s="290"/>
      <c r="K40" s="291"/>
      <c r="L40" s="264"/>
      <c r="M40" s="251"/>
      <c r="N40" s="253"/>
      <c r="O40" s="287"/>
      <c r="P40" s="251"/>
      <c r="Q40" s="298"/>
      <c r="R40" s="102"/>
      <c r="S40" s="264"/>
      <c r="T40" s="251"/>
      <c r="U40" s="253"/>
      <c r="V40" s="151"/>
      <c r="Z40" s="45"/>
      <c r="AA40" s="45"/>
      <c r="AB40" s="45"/>
      <c r="AC40" s="119"/>
      <c r="AF40" s="292"/>
      <c r="AG40" s="294"/>
      <c r="AH40" s="282"/>
      <c r="AI40" s="282"/>
      <c r="AJ40" s="490"/>
      <c r="AK40" s="191"/>
      <c r="AL40"/>
      <c r="AM40"/>
      <c r="AN40" s="39"/>
      <c r="AO40" s="39"/>
      <c r="AP40" s="40"/>
      <c r="AQ40" s="36"/>
      <c r="AR40" s="37"/>
      <c r="AS40" s="38"/>
      <c r="AT40" s="39"/>
      <c r="AU40" s="39"/>
      <c r="AV40" s="40"/>
      <c r="AW40" s="36"/>
      <c r="AX40" s="37"/>
      <c r="AY40" s="38"/>
      <c r="AZ40" s="39"/>
      <c r="BA40" s="39"/>
      <c r="BB40" s="40"/>
      <c r="BC40" s="36"/>
      <c r="BD40" s="37"/>
      <c r="BE40" s="37"/>
      <c r="BF40" s="39"/>
      <c r="BG40" s="39"/>
      <c r="BH40" s="40"/>
      <c r="BI40" s="36"/>
      <c r="BJ40" s="37"/>
      <c r="BK40" s="38"/>
      <c r="BL40" s="37"/>
      <c r="BM40" s="44"/>
      <c r="BN40" s="37"/>
      <c r="BO40" s="46"/>
      <c r="BP40" s="46"/>
      <c r="BQ40" s="47"/>
      <c r="BR40" s="48"/>
      <c r="BS40" s="48"/>
      <c r="BT40" s="47"/>
      <c r="BU40" s="47"/>
      <c r="BW40" s="49"/>
      <c r="BX40" s="50"/>
      <c r="BY40" s="50"/>
      <c r="BZ40" s="50"/>
      <c r="CD40" s="49"/>
      <c r="CE40" s="50"/>
      <c r="CF40" s="50"/>
    </row>
    <row r="41" spans="1:86" ht="12.75" customHeight="1">
      <c r="A41" s="265"/>
      <c r="B41" s="267" t="s">
        <v>52</v>
      </c>
      <c r="C41" s="530"/>
      <c r="D41" s="530"/>
      <c r="E41" s="530"/>
      <c r="F41" s="530"/>
      <c r="G41" s="531"/>
      <c r="H41" s="1" t="s">
        <v>20</v>
      </c>
      <c r="I41" s="7"/>
      <c r="J41" s="302"/>
      <c r="K41" s="303"/>
      <c r="L41" s="263" t="str">
        <f>IF($J41&lt;&gt;"",IF($AJ41="0-",AT41,IF($AJ41="+0",AZ41,IF($AJ41="+-",BF41,AN41))),"")</f>
        <v/>
      </c>
      <c r="M41" s="250" t="str">
        <f>IF($J41&lt;&gt;"",IF($AJ41="0-",AU41,IF($AJ41="+0",BA41,IF($AJ41="+-",BG41,AO41))),"")</f>
        <v/>
      </c>
      <c r="N41" s="252" t="str">
        <f>IF($J41&lt;&gt;"",IF($AJ41="0-",AV41,IF($AJ41="+0",BB41,IF($AJ41="+-",BH41,AP41))),"")</f>
        <v/>
      </c>
      <c r="O41" s="286" t="str">
        <f>IF($R42="","",ROUNDDOWN($AH41/12,0))</f>
        <v/>
      </c>
      <c r="P41" s="250" t="str">
        <f>IF($R42="","",ROUNDDOWN(MOD($AH41,12),0))</f>
        <v/>
      </c>
      <c r="Q41" s="297" t="str">
        <f>IF($R42="","", IF( (MOD($AH41,12)-$P41)&gt;=0.5,"半",0))</f>
        <v/>
      </c>
      <c r="R41" s="101"/>
      <c r="S41" s="263" t="str">
        <f>IF($R42="","",ROUNDDOWN($AH41*($R41/$R42)/12,0))</f>
        <v/>
      </c>
      <c r="T41" s="250" t="str">
        <f>IF($R42="","",ROUNDDOWN(MOD($AH41*($R41/$R42),12),0))</f>
        <v/>
      </c>
      <c r="U41" s="252" t="str">
        <f>IF(R42="","",IF( (MOD($AH41*($R41/$R42),12)-$T41)&gt;=0.5,"半",0) )</f>
        <v/>
      </c>
      <c r="V41" s="151" t="s">
        <v>98</v>
      </c>
      <c r="Z41" s="45"/>
      <c r="AA41" s="45"/>
      <c r="AB41" s="45"/>
      <c r="AC41" s="119"/>
      <c r="AF41" s="292"/>
      <c r="AG41" s="294"/>
      <c r="AH41" s="282">
        <f>IF(OR($AF41&lt;&gt;$AF43,$AF43=""), SUMIF($AF$13:$AF$61,$AF41,$AI$13:$AI$61),"" )</f>
        <v>0</v>
      </c>
      <c r="AI41" s="282" t="e">
        <f>L41*12+M41+COUNTIF(N41:N41,"半")*0.5</f>
        <v>#VALUE!</v>
      </c>
      <c r="AJ41" s="489"/>
      <c r="AK41" s="289" t="str">
        <f>IF(AJ41&lt;&gt;"",VLOOKUP(AJ41,$AL$13:$AM$16,2),"")</f>
        <v/>
      </c>
      <c r="AL41"/>
      <c r="AM41"/>
      <c r="AN41" s="39">
        <f>IF(AR41&gt;=12,DATEDIF(BO41,BR41,"y")+1,DATEDIF(BO41,BR41,"y"))</f>
        <v>0</v>
      </c>
      <c r="AO41" s="39">
        <f>IF(AR41&gt;=12,AR41-12,AR41)</f>
        <v>0</v>
      </c>
      <c r="AP41" s="40" t="str">
        <f>IF(AS41&lt;=15,"半",0)</f>
        <v>半</v>
      </c>
      <c r="AQ41" s="36">
        <f>DATEDIF(BO41,BR41,"y")</f>
        <v>0</v>
      </c>
      <c r="AR41" s="37">
        <f>IF(AS41&gt;=16,DATEDIF(BO41,BR41,"ym")+1,DATEDIF(BO41,BR41,"ym"))</f>
        <v>0</v>
      </c>
      <c r="AS41" s="38">
        <f>DATEDIF(BO41,BR41,"md")</f>
        <v>14</v>
      </c>
      <c r="AT41" s="39" t="e">
        <f>IF(AX41&gt;=12,DATEDIF(BO41,BS41,"y")+1,DATEDIF(BO41,BS41,"y"))</f>
        <v>#NUM!</v>
      </c>
      <c r="AU41" s="39" t="e">
        <f>IF(AX41&gt;=12,AX41-12,AX41)</f>
        <v>#NUM!</v>
      </c>
      <c r="AV41" s="40" t="e">
        <f>IF(AY41&lt;=15,"半",0)</f>
        <v>#NUM!</v>
      </c>
      <c r="AW41" s="36" t="e">
        <f>DATEDIF(BO41,BS41,"y")</f>
        <v>#NUM!</v>
      </c>
      <c r="AX41" s="37" t="e">
        <f>IF(AY41&gt;=16,DATEDIF(BO41,BS41,"ym")+1,DATEDIF(BO41,BS41,"ym"))</f>
        <v>#NUM!</v>
      </c>
      <c r="AY41" s="38" t="e">
        <f>DATEDIF(BO41,BS41,"md")</f>
        <v>#NUM!</v>
      </c>
      <c r="AZ41" s="39" t="e">
        <f>IF(BD41&gt;=12,DATEDIF(BP41,BR41,"y")+1,DATEDIF(BP41,BR41,"y"))</f>
        <v>#NUM!</v>
      </c>
      <c r="BA41" s="39" t="e">
        <f>IF(BD41&gt;=12,BD41-12,BD41)</f>
        <v>#NUM!</v>
      </c>
      <c r="BB41" s="40" t="e">
        <f>IF(BE41&lt;=15,"半",0)</f>
        <v>#NUM!</v>
      </c>
      <c r="BC41" s="36" t="e">
        <f>DATEDIF(BP41,BR41,"y")</f>
        <v>#NUM!</v>
      </c>
      <c r="BD41" s="37" t="e">
        <f>IF(BE41&gt;=16,DATEDIF(BP41,BR41,"ym")+1,DATEDIF(BP41,BR41,"ym"))</f>
        <v>#NUM!</v>
      </c>
      <c r="BE41" s="37" t="e">
        <f>DATEDIF(BP41,BR41,"md")</f>
        <v>#NUM!</v>
      </c>
      <c r="BF41" s="39" t="e">
        <f>IF(BJ41&gt;=12,DATEDIF(BP41,BS41,"y")+1,DATEDIF(BP41,BS41,"y"))</f>
        <v>#NUM!</v>
      </c>
      <c r="BG41" s="39" t="e">
        <f>IF(BJ41&gt;=12,BJ41-12,BJ41)</f>
        <v>#NUM!</v>
      </c>
      <c r="BH41" s="40" t="e">
        <f>IF(BK41&lt;=15,"半",0)</f>
        <v>#NUM!</v>
      </c>
      <c r="BI41" s="36" t="e">
        <f>DATEDIF(BP41,BS41,"y")</f>
        <v>#NUM!</v>
      </c>
      <c r="BJ41" s="37" t="e">
        <f>IF(BK41&gt;=16,DATEDIF(BP41,BS41,"ym")+1,DATEDIF(BP41,BS41,"ym"))</f>
        <v>#NUM!</v>
      </c>
      <c r="BK41" s="38" t="e">
        <f>DATEDIF(BP41,BS41,"md")</f>
        <v>#NUM!</v>
      </c>
      <c r="BL41" s="37"/>
      <c r="BM41" s="44">
        <f>IF(J42="現在",$AK$6,J42)</f>
        <v>0</v>
      </c>
      <c r="BN41" s="37">
        <v>1</v>
      </c>
      <c r="BO41" s="46">
        <f>IF(DAY(J41)&lt;=15,J41-DAY(J41)+1,J41-DAY(J41)+16)</f>
        <v>1</v>
      </c>
      <c r="BP41" s="46">
        <f>IF(DAY(BO41)=1,BO41+15,BY41)</f>
        <v>16</v>
      </c>
      <c r="BQ41" s="47"/>
      <c r="BR41" s="115">
        <f>IF(CH41&gt;=16,CF41,IF(J42="現在",$AK$6-CH41+15,J42-CH41+15))</f>
        <v>15</v>
      </c>
      <c r="BS41" s="48">
        <f>IF(DAY(BR41)=15,BR41-DAY(BR41),BR41-DAY(BR41)+15)</f>
        <v>0</v>
      </c>
      <c r="BT41" s="47"/>
      <c r="BU41" s="47"/>
      <c r="BV41" s="45">
        <f>YEAR(J41)</f>
        <v>1900</v>
      </c>
      <c r="BW41" s="49">
        <f>MONTH(J41)+1</f>
        <v>2</v>
      </c>
      <c r="BX41" s="50" t="str">
        <f>CONCATENATE(BV41,"/",BW41,"/",1)</f>
        <v>1900/2/1</v>
      </c>
      <c r="BY41" s="50">
        <f>BX41+1-1</f>
        <v>32</v>
      </c>
      <c r="BZ41" s="50">
        <f>BX41-1</f>
        <v>31</v>
      </c>
      <c r="CA41" s="45">
        <f>DAY(BZ41)</f>
        <v>31</v>
      </c>
      <c r="CB41" s="45">
        <f>DAY(J41)</f>
        <v>0</v>
      </c>
      <c r="CC41" s="45">
        <f>YEAR(BM41)</f>
        <v>1900</v>
      </c>
      <c r="CD41" s="49">
        <f>IF(MONTH(BM41)=12,MONTH(BM41)-12+1,MONTH(BM41)+1)</f>
        <v>2</v>
      </c>
      <c r="CE41" s="50" t="str">
        <f>IF(CD41=1,CONCATENATE(CC41+1,"/",CD41,"/",1),CONCATENATE(CC41,"/",CD41,"/",1))</f>
        <v>1900/2/1</v>
      </c>
      <c r="CF41" s="50">
        <f>CE41-1</f>
        <v>31</v>
      </c>
      <c r="CG41" s="45">
        <f>DAY(CF41)</f>
        <v>31</v>
      </c>
      <c r="CH41" s="45">
        <f>DAY(BM41)</f>
        <v>0</v>
      </c>
    </row>
    <row r="42" spans="1:86" ht="12.75" customHeight="1">
      <c r="A42" s="288"/>
      <c r="B42" s="532"/>
      <c r="C42" s="533"/>
      <c r="D42" s="533"/>
      <c r="E42" s="533"/>
      <c r="F42" s="533"/>
      <c r="G42" s="534"/>
      <c r="H42" s="2" t="s">
        <v>21</v>
      </c>
      <c r="I42" s="2"/>
      <c r="J42" s="290"/>
      <c r="K42" s="291"/>
      <c r="L42" s="264"/>
      <c r="M42" s="251"/>
      <c r="N42" s="253"/>
      <c r="O42" s="287"/>
      <c r="P42" s="251"/>
      <c r="Q42" s="298"/>
      <c r="R42" s="102"/>
      <c r="S42" s="264"/>
      <c r="T42" s="251"/>
      <c r="U42" s="253"/>
      <c r="V42" s="151"/>
      <c r="Z42" s="45"/>
      <c r="AA42" s="45"/>
      <c r="AB42" s="45"/>
      <c r="AC42" s="119"/>
      <c r="AF42" s="292"/>
      <c r="AG42" s="294"/>
      <c r="AH42" s="282"/>
      <c r="AI42" s="282"/>
      <c r="AJ42" s="490"/>
      <c r="AK42" s="191"/>
      <c r="AL42"/>
      <c r="AM42"/>
      <c r="AN42" s="39"/>
      <c r="AO42" s="39"/>
      <c r="AP42" s="40"/>
      <c r="AQ42" s="36"/>
      <c r="AR42" s="37"/>
      <c r="AS42" s="38"/>
      <c r="AT42" s="39"/>
      <c r="AU42" s="39"/>
      <c r="AV42" s="40"/>
      <c r="AW42" s="36"/>
      <c r="AX42" s="37"/>
      <c r="AY42" s="38"/>
      <c r="AZ42" s="39"/>
      <c r="BA42" s="39"/>
      <c r="BB42" s="40"/>
      <c r="BC42" s="36"/>
      <c r="BD42" s="37"/>
      <c r="BE42" s="37"/>
      <c r="BF42" s="39"/>
      <c r="BG42" s="39"/>
      <c r="BH42" s="40"/>
      <c r="BI42" s="36"/>
      <c r="BJ42" s="37"/>
      <c r="BK42" s="38"/>
      <c r="BL42" s="37"/>
      <c r="BM42" s="44"/>
      <c r="BN42" s="37"/>
      <c r="BO42" s="46"/>
      <c r="BP42" s="46"/>
      <c r="BQ42" s="47"/>
      <c r="BR42" s="48"/>
      <c r="BS42" s="48"/>
      <c r="BT42" s="47"/>
      <c r="BU42" s="47"/>
      <c r="BW42" s="49"/>
      <c r="BX42" s="50"/>
      <c r="BY42" s="50"/>
      <c r="BZ42" s="50"/>
      <c r="CD42" s="49"/>
      <c r="CE42" s="50"/>
      <c r="CF42" s="50"/>
    </row>
    <row r="43" spans="1:86" ht="12.75" customHeight="1">
      <c r="A43" s="265"/>
      <c r="B43" s="267" t="s">
        <v>52</v>
      </c>
      <c r="C43" s="530"/>
      <c r="D43" s="530"/>
      <c r="E43" s="530"/>
      <c r="F43" s="530"/>
      <c r="G43" s="531"/>
      <c r="H43" s="1" t="s">
        <v>20</v>
      </c>
      <c r="I43" s="7"/>
      <c r="J43" s="302"/>
      <c r="K43" s="303"/>
      <c r="L43" s="263" t="str">
        <f>IF($J43&lt;&gt;"",IF($AJ43="0-",AT43,IF($AJ43="+0",AZ43,IF($AJ43="+-",BF43,AN43))),"")</f>
        <v/>
      </c>
      <c r="M43" s="250" t="str">
        <f>IF($J43&lt;&gt;"",IF($AJ43="0-",AU43,IF($AJ43="+0",BA43,IF($AJ43="+-",BG43,AO43))),"")</f>
        <v/>
      </c>
      <c r="N43" s="252" t="str">
        <f>IF($J43&lt;&gt;"",IF($AJ43="0-",AV43,IF($AJ43="+0",BB43,IF($AJ43="+-",BH43,AP43))),"")</f>
        <v/>
      </c>
      <c r="O43" s="286" t="str">
        <f>IF($R44="","",ROUNDDOWN($AH43/12,0))</f>
        <v/>
      </c>
      <c r="P43" s="250" t="str">
        <f>IF($R44="","",ROUNDDOWN(MOD($AH43,12),0))</f>
        <v/>
      </c>
      <c r="Q43" s="297" t="str">
        <f>IF($R44="","", IF( (MOD($AH43,12)-$P43)&gt;=0.5,"半",0))</f>
        <v/>
      </c>
      <c r="R43" s="101"/>
      <c r="S43" s="263" t="str">
        <f>IF($R44="","",ROUNDDOWN($AH43*($R43/$R44)/12,0))</f>
        <v/>
      </c>
      <c r="T43" s="250" t="str">
        <f>IF($R44="","",ROUNDDOWN(MOD($AH43*($R43/$R44),12),0))</f>
        <v/>
      </c>
      <c r="U43" s="252" t="str">
        <f>IF(R44="","",IF( (MOD($AH43*($R43/$R44),12)-$T43)&gt;=0.5,"半",0) )</f>
        <v/>
      </c>
      <c r="V43" s="151" t="s">
        <v>98</v>
      </c>
      <c r="Z43" s="45"/>
      <c r="AA43" s="45"/>
      <c r="AB43" s="45"/>
      <c r="AC43" s="119"/>
      <c r="AF43" s="292"/>
      <c r="AG43" s="294"/>
      <c r="AH43" s="282">
        <f>IF(OR($AF43&lt;&gt;$AF45,$AF45=""), SUMIF($AF$13:$AF$61,$AF43,$AI$13:$AI$61),"" )</f>
        <v>0</v>
      </c>
      <c r="AI43" s="282" t="e">
        <f>L43*12+M43+COUNTIF(N43:N43,"半")*0.5</f>
        <v>#VALUE!</v>
      </c>
      <c r="AJ43" s="489"/>
      <c r="AK43" s="289" t="str">
        <f>IF(AJ43&lt;&gt;"",VLOOKUP(AJ43,$AL$13:$AM$16,2),"")</f>
        <v/>
      </c>
      <c r="AL43"/>
      <c r="AM43"/>
      <c r="AN43" s="39">
        <f>IF(AR43&gt;=12,DATEDIF(BO43,BR43,"y")+1,DATEDIF(BO43,BR43,"y"))</f>
        <v>0</v>
      </c>
      <c r="AO43" s="39">
        <f>IF(AR43&gt;=12,AR43-12,AR43)</f>
        <v>0</v>
      </c>
      <c r="AP43" s="40" t="str">
        <f>IF(AS43&lt;=15,"半",0)</f>
        <v>半</v>
      </c>
      <c r="AQ43" s="36">
        <f>DATEDIF(BO43,BR43,"y")</f>
        <v>0</v>
      </c>
      <c r="AR43" s="37">
        <f>IF(AS43&gt;=16,DATEDIF(BO43,BR43,"ym")+1,DATEDIF(BO43,BR43,"ym"))</f>
        <v>0</v>
      </c>
      <c r="AS43" s="38">
        <f>DATEDIF(BO43,BR43,"md")</f>
        <v>14</v>
      </c>
      <c r="AT43" s="39" t="e">
        <f>IF(AX43&gt;=12,DATEDIF(BO43,BS43,"y")+1,DATEDIF(BO43,BS43,"y"))</f>
        <v>#NUM!</v>
      </c>
      <c r="AU43" s="39" t="e">
        <f>IF(AX43&gt;=12,AX43-12,AX43)</f>
        <v>#NUM!</v>
      </c>
      <c r="AV43" s="40" t="e">
        <f>IF(AY43&lt;=15,"半",0)</f>
        <v>#NUM!</v>
      </c>
      <c r="AW43" s="36" t="e">
        <f>DATEDIF(BO43,BS43,"y")</f>
        <v>#NUM!</v>
      </c>
      <c r="AX43" s="37" t="e">
        <f>IF(AY43&gt;=16,DATEDIF(BO43,BS43,"ym")+1,DATEDIF(BO43,BS43,"ym"))</f>
        <v>#NUM!</v>
      </c>
      <c r="AY43" s="38" t="e">
        <f>DATEDIF(BO43,BS43,"md")</f>
        <v>#NUM!</v>
      </c>
      <c r="AZ43" s="39" t="e">
        <f>IF(BD43&gt;=12,DATEDIF(BP43,BR43,"y")+1,DATEDIF(BP43,BR43,"y"))</f>
        <v>#NUM!</v>
      </c>
      <c r="BA43" s="39" t="e">
        <f>IF(BD43&gt;=12,BD43-12,BD43)</f>
        <v>#NUM!</v>
      </c>
      <c r="BB43" s="40" t="e">
        <f>IF(BE43&lt;=15,"半",0)</f>
        <v>#NUM!</v>
      </c>
      <c r="BC43" s="36" t="e">
        <f>DATEDIF(BP43,BR43,"y")</f>
        <v>#NUM!</v>
      </c>
      <c r="BD43" s="37" t="e">
        <f>IF(BE43&gt;=16,DATEDIF(BP43,BR43,"ym")+1,DATEDIF(BP43,BR43,"ym"))</f>
        <v>#NUM!</v>
      </c>
      <c r="BE43" s="37" t="e">
        <f>DATEDIF(BP43,BR43,"md")</f>
        <v>#NUM!</v>
      </c>
      <c r="BF43" s="39" t="e">
        <f>IF(BJ43&gt;=12,DATEDIF(BP43,BS43,"y")+1,DATEDIF(BP43,BS43,"y"))</f>
        <v>#NUM!</v>
      </c>
      <c r="BG43" s="39" t="e">
        <f>IF(BJ43&gt;=12,BJ43-12,BJ43)</f>
        <v>#NUM!</v>
      </c>
      <c r="BH43" s="40" t="e">
        <f>IF(BK43&lt;=15,"半",0)</f>
        <v>#NUM!</v>
      </c>
      <c r="BI43" s="36" t="e">
        <f>DATEDIF(BP43,BS43,"y")</f>
        <v>#NUM!</v>
      </c>
      <c r="BJ43" s="37" t="e">
        <f>IF(BK43&gt;=16,DATEDIF(BP43,BS43,"ym")+1,DATEDIF(BP43,BS43,"ym"))</f>
        <v>#NUM!</v>
      </c>
      <c r="BK43" s="38" t="e">
        <f>DATEDIF(BP43,BS43,"md")</f>
        <v>#NUM!</v>
      </c>
      <c r="BL43" s="37"/>
      <c r="BM43" s="44">
        <f>IF(J44="現在",$AK$6,J44)</f>
        <v>0</v>
      </c>
      <c r="BN43" s="37">
        <v>2</v>
      </c>
      <c r="BO43" s="46">
        <f>IF(DAY(J43)&lt;=15,J43-DAY(J43)+1,J43-DAY(J43)+16)</f>
        <v>1</v>
      </c>
      <c r="BP43" s="46">
        <f>IF(DAY(BO43)=1,BO43+15,BY43)</f>
        <v>16</v>
      </c>
      <c r="BQ43" s="47"/>
      <c r="BR43" s="115">
        <f>IF(CH43&gt;=16,CF43,IF(J44="現在",$AK$6-CH43+15,J44-CH43+15))</f>
        <v>15</v>
      </c>
      <c r="BS43" s="48">
        <f>IF(DAY(BR43)=15,BR43-DAY(BR43),BR43-DAY(BR43)+15)</f>
        <v>0</v>
      </c>
      <c r="BT43" s="47"/>
      <c r="BU43" s="47"/>
      <c r="BV43" s="45">
        <f>YEAR(J43)</f>
        <v>1900</v>
      </c>
      <c r="BW43" s="49">
        <f>MONTH(J43)+1</f>
        <v>2</v>
      </c>
      <c r="BX43" s="50" t="str">
        <f>CONCATENATE(BV43,"/",BW43,"/",1)</f>
        <v>1900/2/1</v>
      </c>
      <c r="BY43" s="50">
        <f>BX43+1-1</f>
        <v>32</v>
      </c>
      <c r="BZ43" s="50">
        <f>BX43-1</f>
        <v>31</v>
      </c>
      <c r="CA43" s="45">
        <f>DAY(BZ43)</f>
        <v>31</v>
      </c>
      <c r="CB43" s="45">
        <f>DAY(J43)</f>
        <v>0</v>
      </c>
      <c r="CC43" s="45">
        <f>YEAR(BM43)</f>
        <v>1900</v>
      </c>
      <c r="CD43" s="49">
        <f>IF(MONTH(BM43)=12,MONTH(BM43)-12+1,MONTH(BM43)+1)</f>
        <v>2</v>
      </c>
      <c r="CE43" s="50" t="str">
        <f>IF(CD43=1,CONCATENATE(CC43+1,"/",CD43,"/",1),CONCATENATE(CC43,"/",CD43,"/",1))</f>
        <v>1900/2/1</v>
      </c>
      <c r="CF43" s="50">
        <f>CE43-1</f>
        <v>31</v>
      </c>
      <c r="CG43" s="45">
        <f>DAY(CF43)</f>
        <v>31</v>
      </c>
      <c r="CH43" s="45">
        <f>DAY(BM43)</f>
        <v>0</v>
      </c>
    </row>
    <row r="44" spans="1:86" ht="12.75" customHeight="1">
      <c r="A44" s="288"/>
      <c r="B44" s="532"/>
      <c r="C44" s="533"/>
      <c r="D44" s="533"/>
      <c r="E44" s="533"/>
      <c r="F44" s="533"/>
      <c r="G44" s="534"/>
      <c r="H44" s="2" t="s">
        <v>21</v>
      </c>
      <c r="I44" s="2"/>
      <c r="J44" s="290"/>
      <c r="K44" s="291"/>
      <c r="L44" s="264"/>
      <c r="M44" s="251"/>
      <c r="N44" s="253"/>
      <c r="O44" s="287"/>
      <c r="P44" s="251"/>
      <c r="Q44" s="298"/>
      <c r="R44" s="102"/>
      <c r="S44" s="264"/>
      <c r="T44" s="251"/>
      <c r="U44" s="253"/>
      <c r="V44" s="151"/>
      <c r="Z44" s="45"/>
      <c r="AA44" s="45"/>
      <c r="AB44" s="45"/>
      <c r="AC44" s="119"/>
      <c r="AF44" s="292"/>
      <c r="AG44" s="294"/>
      <c r="AH44" s="282"/>
      <c r="AI44" s="282"/>
      <c r="AJ44" s="490"/>
      <c r="AK44" s="191"/>
      <c r="AL44"/>
      <c r="AM44"/>
      <c r="AN44" s="58"/>
      <c r="AO44" s="58"/>
      <c r="AP44" s="59"/>
      <c r="AQ44" s="36"/>
      <c r="AR44" s="37"/>
      <c r="AS44" s="38"/>
      <c r="AT44" s="58"/>
      <c r="AU44" s="58"/>
      <c r="AV44" s="59"/>
      <c r="AW44" s="36"/>
      <c r="AX44" s="37"/>
      <c r="AY44" s="38"/>
      <c r="AZ44" s="58"/>
      <c r="BA44" s="58"/>
      <c r="BB44" s="59"/>
      <c r="BC44" s="36"/>
      <c r="BD44" s="37"/>
      <c r="BE44" s="37"/>
      <c r="BF44" s="58"/>
      <c r="BG44" s="58"/>
      <c r="BH44" s="59"/>
      <c r="BI44" s="36"/>
      <c r="BJ44" s="37"/>
      <c r="BK44" s="38"/>
      <c r="BL44" s="37"/>
      <c r="BM44" s="44"/>
      <c r="BN44" s="37"/>
      <c r="BO44" s="46"/>
      <c r="BP44" s="46"/>
      <c r="BQ44" s="47"/>
      <c r="BR44" s="48"/>
      <c r="BS44" s="48"/>
      <c r="BT44" s="47"/>
      <c r="BU44" s="47"/>
      <c r="BW44" s="49"/>
      <c r="BX44" s="50"/>
      <c r="BY44" s="50"/>
      <c r="BZ44" s="50"/>
      <c r="CD44" s="49"/>
      <c r="CE44" s="50"/>
      <c r="CF44" s="50"/>
    </row>
    <row r="45" spans="1:86" ht="12.75" customHeight="1">
      <c r="A45" s="265"/>
      <c r="B45" s="267" t="s">
        <v>52</v>
      </c>
      <c r="C45" s="530"/>
      <c r="D45" s="530"/>
      <c r="E45" s="530"/>
      <c r="F45" s="530"/>
      <c r="G45" s="531"/>
      <c r="H45" s="1" t="s">
        <v>20</v>
      </c>
      <c r="I45" s="7"/>
      <c r="J45" s="302"/>
      <c r="K45" s="303"/>
      <c r="L45" s="263" t="str">
        <f>IF($J45&lt;&gt;"",IF($AJ45="0-",AT45,IF($AJ45="+0",AZ45,IF($AJ45="+-",BF45,AN45))),"")</f>
        <v/>
      </c>
      <c r="M45" s="250" t="str">
        <f>IF($J45&lt;&gt;"",IF($AJ45="0-",AU45,IF($AJ45="+0",BA45,IF($AJ45="+-",BG45,AO45))),"")</f>
        <v/>
      </c>
      <c r="N45" s="252" t="str">
        <f>IF($J45&lt;&gt;"",IF($AJ45="0-",AV45,IF($AJ45="+0",BB45,IF($AJ45="+-",BH45,AP45))),"")</f>
        <v/>
      </c>
      <c r="O45" s="286" t="str">
        <f>IF($R46="","",ROUNDDOWN($AH45/12,0))</f>
        <v/>
      </c>
      <c r="P45" s="250" t="str">
        <f>IF($R46="","",ROUNDDOWN(MOD($AH45,12),0))</f>
        <v/>
      </c>
      <c r="Q45" s="297" t="str">
        <f>IF($R46="","", IF( (MOD($AH45,12)-$P45)&gt;=0.5,"半",0))</f>
        <v/>
      </c>
      <c r="R45" s="101"/>
      <c r="S45" s="263" t="str">
        <f>IF($R46="","",ROUNDDOWN($AH45*($R45/$R46)/12,0))</f>
        <v/>
      </c>
      <c r="T45" s="250" t="str">
        <f>IF($R46="","",ROUNDDOWN(MOD($AH45*($R45/$R46),12),0))</f>
        <v/>
      </c>
      <c r="U45" s="252" t="str">
        <f>IF(R46="","",IF( (MOD($AH45*($R45/$R46),12)-$T45)&gt;=0.5,"半",0) )</f>
        <v/>
      </c>
      <c r="V45" s="151" t="s">
        <v>98</v>
      </c>
      <c r="Z45" s="45"/>
      <c r="AA45" s="45"/>
      <c r="AB45" s="45"/>
      <c r="AC45" s="119"/>
      <c r="AF45" s="292"/>
      <c r="AG45" s="294"/>
      <c r="AH45" s="282">
        <f>IF(OR($AF45&lt;&gt;$AF47,$AF47=""), SUMIF($AF$13:$AF$61,$AF45,$AI$13:$AI$61),"" )</f>
        <v>0</v>
      </c>
      <c r="AI45" s="282" t="e">
        <f>L45*12+M45+COUNTIF(N45:N45,"半")*0.5</f>
        <v>#VALUE!</v>
      </c>
      <c r="AJ45" s="489"/>
      <c r="AK45" s="289" t="str">
        <f>IF(AJ45&lt;&gt;"",VLOOKUP(AJ45,$AL$13:$AM$16,2),"")</f>
        <v/>
      </c>
      <c r="AL45"/>
      <c r="AM45"/>
      <c r="AN45" s="39">
        <f>IF(AR45&gt;=12,DATEDIF(BO45,BR45,"y")+1,DATEDIF(BO45,BR45,"y"))</f>
        <v>0</v>
      </c>
      <c r="AO45" s="39">
        <f>IF(AR45&gt;=12,AR45-12,AR45)</f>
        <v>0</v>
      </c>
      <c r="AP45" s="40" t="str">
        <f>IF(AS45&lt;=15,"半",0)</f>
        <v>半</v>
      </c>
      <c r="AQ45" s="36">
        <f>DATEDIF(BO45,BR45,"y")</f>
        <v>0</v>
      </c>
      <c r="AR45" s="37">
        <f>IF(AS45&gt;=16,DATEDIF(BO45,BR45,"ym")+1,DATEDIF(BO45,BR45,"ym"))</f>
        <v>0</v>
      </c>
      <c r="AS45" s="38">
        <f>DATEDIF(BO45,BR45,"md")</f>
        <v>14</v>
      </c>
      <c r="AT45" s="39" t="e">
        <f>IF(AX45&gt;=12,DATEDIF(BO45,BS45,"y")+1,DATEDIF(BO45,BS45,"y"))</f>
        <v>#NUM!</v>
      </c>
      <c r="AU45" s="39" t="e">
        <f>IF(AX45&gt;=12,AX45-12,AX45)</f>
        <v>#NUM!</v>
      </c>
      <c r="AV45" s="40" t="e">
        <f>IF(AY45&lt;=15,"半",0)</f>
        <v>#NUM!</v>
      </c>
      <c r="AW45" s="36" t="e">
        <f>DATEDIF(BO45,BS45,"y")</f>
        <v>#NUM!</v>
      </c>
      <c r="AX45" s="37" t="e">
        <f>IF(AY45&gt;=16,DATEDIF(BO45,BS45,"ym")+1,DATEDIF(BO45,BS45,"ym"))</f>
        <v>#NUM!</v>
      </c>
      <c r="AY45" s="38" t="e">
        <f>DATEDIF(BO45,BS45,"md")</f>
        <v>#NUM!</v>
      </c>
      <c r="AZ45" s="39" t="e">
        <f>IF(BD45&gt;=12,DATEDIF(BP45,BR45,"y")+1,DATEDIF(BP45,BR45,"y"))</f>
        <v>#NUM!</v>
      </c>
      <c r="BA45" s="39" t="e">
        <f>IF(BD45&gt;=12,BD45-12,BD45)</f>
        <v>#NUM!</v>
      </c>
      <c r="BB45" s="40" t="e">
        <f>IF(BE45&lt;=15,"半",0)</f>
        <v>#NUM!</v>
      </c>
      <c r="BC45" s="36" t="e">
        <f>DATEDIF(BP45,BR45,"y")</f>
        <v>#NUM!</v>
      </c>
      <c r="BD45" s="37" t="e">
        <f>IF(BE45&gt;=16,DATEDIF(BP45,BR45,"ym")+1,DATEDIF(BP45,BR45,"ym"))</f>
        <v>#NUM!</v>
      </c>
      <c r="BE45" s="37" t="e">
        <f>DATEDIF(BP45,BR45,"md")</f>
        <v>#NUM!</v>
      </c>
      <c r="BF45" s="39" t="e">
        <f>IF(BJ45&gt;=12,DATEDIF(BP45,BS45,"y")+1,DATEDIF(BP45,BS45,"y"))</f>
        <v>#NUM!</v>
      </c>
      <c r="BG45" s="39" t="e">
        <f>IF(BJ45&gt;=12,BJ45-12,BJ45)</f>
        <v>#NUM!</v>
      </c>
      <c r="BH45" s="40" t="e">
        <f>IF(BK45&lt;=15,"半",0)</f>
        <v>#NUM!</v>
      </c>
      <c r="BI45" s="36" t="e">
        <f>DATEDIF(BP45,BS45,"y")</f>
        <v>#NUM!</v>
      </c>
      <c r="BJ45" s="37" t="e">
        <f>IF(BK45&gt;=16,DATEDIF(BP45,BS45,"ym")+1,DATEDIF(BP45,BS45,"ym"))</f>
        <v>#NUM!</v>
      </c>
      <c r="BK45" s="38" t="e">
        <f>DATEDIF(BP45,BS45,"md")</f>
        <v>#NUM!</v>
      </c>
      <c r="BL45" s="37"/>
      <c r="BM45" s="44">
        <f>IF(J46="現在",$AK$6,J46)</f>
        <v>0</v>
      </c>
      <c r="BN45" s="37">
        <v>2</v>
      </c>
      <c r="BO45" s="46">
        <f>IF(DAY(J45)&lt;=15,J45-DAY(J45)+1,J45-DAY(J45)+16)</f>
        <v>1</v>
      </c>
      <c r="BP45" s="46">
        <f>IF(DAY(BO45)=1,BO45+15,BY45)</f>
        <v>16</v>
      </c>
      <c r="BQ45" s="47"/>
      <c r="BR45" s="115">
        <f>IF(CH45&gt;=16,CF45,IF(J46="現在",$AK$6-CH45+15,J46-CH45+15))</f>
        <v>15</v>
      </c>
      <c r="BS45" s="48">
        <f>IF(DAY(BR45)=15,BR45-DAY(BR45),BR45-DAY(BR45)+15)</f>
        <v>0</v>
      </c>
      <c r="BT45" s="47"/>
      <c r="BU45" s="47"/>
      <c r="BV45" s="45">
        <f>YEAR(J45)</f>
        <v>1900</v>
      </c>
      <c r="BW45" s="49">
        <f>MONTH(J45)+1</f>
        <v>2</v>
      </c>
      <c r="BX45" s="50" t="str">
        <f>CONCATENATE(BV45,"/",BW45,"/",1)</f>
        <v>1900/2/1</v>
      </c>
      <c r="BY45" s="50">
        <f>BX45+1-1</f>
        <v>32</v>
      </c>
      <c r="BZ45" s="50">
        <f>BX45-1</f>
        <v>31</v>
      </c>
      <c r="CA45" s="45">
        <f>DAY(BZ45)</f>
        <v>31</v>
      </c>
      <c r="CB45" s="45">
        <f>DAY(J45)</f>
        <v>0</v>
      </c>
      <c r="CC45" s="45">
        <f>YEAR(BM45)</f>
        <v>1900</v>
      </c>
      <c r="CD45" s="49">
        <f>IF(MONTH(BM45)=12,MONTH(BM45)-12+1,MONTH(BM45)+1)</f>
        <v>2</v>
      </c>
      <c r="CE45" s="50" t="str">
        <f>IF(CD45=1,CONCATENATE(CC45+1,"/",CD45,"/",1),CONCATENATE(CC45,"/",CD45,"/",1))</f>
        <v>1900/2/1</v>
      </c>
      <c r="CF45" s="50">
        <f>CE45-1</f>
        <v>31</v>
      </c>
      <c r="CG45" s="45">
        <f>DAY(CF45)</f>
        <v>31</v>
      </c>
      <c r="CH45" s="45">
        <f>DAY(BM45)</f>
        <v>0</v>
      </c>
    </row>
    <row r="46" spans="1:86" ht="12.75" customHeight="1">
      <c r="A46" s="288"/>
      <c r="B46" s="532"/>
      <c r="C46" s="533"/>
      <c r="D46" s="533"/>
      <c r="E46" s="533"/>
      <c r="F46" s="533"/>
      <c r="G46" s="534"/>
      <c r="H46" s="2" t="s">
        <v>21</v>
      </c>
      <c r="I46" s="2"/>
      <c r="J46" s="290"/>
      <c r="K46" s="291"/>
      <c r="L46" s="264"/>
      <c r="M46" s="251"/>
      <c r="N46" s="253"/>
      <c r="O46" s="287"/>
      <c r="P46" s="251"/>
      <c r="Q46" s="298"/>
      <c r="R46" s="102"/>
      <c r="S46" s="264"/>
      <c r="T46" s="251"/>
      <c r="U46" s="253"/>
      <c r="V46" s="151"/>
      <c r="Z46" s="45"/>
      <c r="AA46" s="45"/>
      <c r="AB46" s="45"/>
      <c r="AC46" s="119"/>
      <c r="AF46" s="292"/>
      <c r="AG46" s="294"/>
      <c r="AH46" s="282"/>
      <c r="AI46" s="282"/>
      <c r="AJ46" s="490"/>
      <c r="AK46" s="191"/>
      <c r="AL46"/>
      <c r="AM46"/>
      <c r="AN46" s="58"/>
      <c r="AO46" s="58"/>
      <c r="AP46" s="59"/>
      <c r="AQ46" s="36"/>
      <c r="AR46" s="37"/>
      <c r="AS46" s="38"/>
      <c r="AT46" s="58"/>
      <c r="AU46" s="58"/>
      <c r="AV46" s="59"/>
      <c r="AW46" s="36"/>
      <c r="AX46" s="37"/>
      <c r="AY46" s="38"/>
      <c r="AZ46" s="58"/>
      <c r="BA46" s="58"/>
      <c r="BB46" s="59"/>
      <c r="BC46" s="36"/>
      <c r="BD46" s="37"/>
      <c r="BE46" s="37"/>
      <c r="BF46" s="58"/>
      <c r="BG46" s="58"/>
      <c r="BH46" s="59"/>
      <c r="BI46" s="36"/>
      <c r="BJ46" s="37"/>
      <c r="BK46" s="38"/>
      <c r="BL46" s="37"/>
      <c r="BM46" s="44"/>
      <c r="BN46" s="37"/>
      <c r="BO46" s="46"/>
      <c r="BP46" s="46"/>
      <c r="BQ46" s="47"/>
      <c r="BR46" s="48"/>
      <c r="BS46" s="48"/>
      <c r="BT46" s="47"/>
      <c r="BU46" s="47"/>
      <c r="BW46" s="49"/>
      <c r="BX46" s="50"/>
      <c r="BY46" s="50"/>
      <c r="BZ46" s="50"/>
      <c r="CD46" s="49"/>
      <c r="CE46" s="50"/>
      <c r="CF46" s="50"/>
    </row>
    <row r="47" spans="1:86" ht="13.5" customHeight="1">
      <c r="A47" s="265"/>
      <c r="B47" s="267"/>
      <c r="C47" s="530"/>
      <c r="D47" s="530"/>
      <c r="E47" s="530"/>
      <c r="F47" s="530"/>
      <c r="G47" s="531"/>
      <c r="H47" s="1" t="s">
        <v>20</v>
      </c>
      <c r="I47" s="7"/>
      <c r="J47" s="302"/>
      <c r="K47" s="303"/>
      <c r="L47" s="263" t="str">
        <f>IF($J47&lt;&gt;"",IF($AJ47="0-",AT47,IF($AJ47="+0",AZ47,IF($AJ47="+-",BF47,AN47))),"")</f>
        <v/>
      </c>
      <c r="M47" s="250" t="str">
        <f>IF($J47&lt;&gt;"",IF($AJ47="0-",AU47,IF($AJ47="+0",BA47,IF($AJ47="+-",BG47,AO47))),"")</f>
        <v/>
      </c>
      <c r="N47" s="252" t="str">
        <f>IF($J47&lt;&gt;"",IF($AJ47="0-",AV47,IF($AJ47="+0",BB47,IF($AJ47="+-",BH47,AP47))),"")</f>
        <v/>
      </c>
      <c r="O47" s="286" t="str">
        <f>IF($R48="","",ROUNDDOWN($AH47/12,0))</f>
        <v/>
      </c>
      <c r="P47" s="250" t="str">
        <f>IF($R48="","",ROUNDDOWN(MOD($AH47,12),0))</f>
        <v/>
      </c>
      <c r="Q47" s="297" t="str">
        <f>IF($R48="","", IF( (MOD($AH47,12)-$P47)&gt;=0.5,"半",0))</f>
        <v/>
      </c>
      <c r="R47" s="101" t="s">
        <v>81</v>
      </c>
      <c r="S47" s="263" t="str">
        <f>IF($R48="","",ROUNDDOWN($AH47*($R47/$R48)/12,0))</f>
        <v/>
      </c>
      <c r="T47" s="250" t="str">
        <f>IF($R48="","",ROUNDDOWN(MOD($AH47*($R47/$R48),12),0))</f>
        <v/>
      </c>
      <c r="U47" s="252" t="str">
        <f>IF(R48="","",IF( (MOD($AH47*($R47/$R48),12)-$T47)&gt;=0.5,"半",0) )</f>
        <v/>
      </c>
      <c r="V47" s="65"/>
      <c r="Z47" s="45"/>
      <c r="AA47" s="45"/>
      <c r="AB47" s="45"/>
      <c r="AC47" s="119"/>
      <c r="AF47" s="292"/>
      <c r="AG47" s="294"/>
      <c r="AH47" s="282">
        <f>IF(OR($AF47&lt;&gt;$AF49,$AF49=""), SUMIF($AF$13:$AF$61,$AF47,$AI$13:$AI$61),"" )</f>
        <v>0</v>
      </c>
      <c r="AI47" s="282" t="e">
        <f>L47*12+M47+COUNTIF(N47:N47,"半")*0.5</f>
        <v>#VALUE!</v>
      </c>
      <c r="AJ47" s="283"/>
      <c r="AK47" s="289" t="str">
        <f>IF(AJ47&lt;&gt;"",VLOOKUP(AJ47,$AL$13:$AM$16,2),"")</f>
        <v/>
      </c>
      <c r="AL47"/>
      <c r="AM47"/>
      <c r="AN47" s="63"/>
      <c r="AO47" s="63"/>
      <c r="AP47" s="63"/>
      <c r="AQ47" s="37"/>
      <c r="AR47" s="37"/>
      <c r="AS47" s="37"/>
      <c r="AT47" s="63"/>
      <c r="AU47" s="63"/>
      <c r="AV47" s="63"/>
      <c r="AW47" s="37"/>
      <c r="AX47" s="37"/>
      <c r="AY47" s="37"/>
      <c r="AZ47" s="63"/>
      <c r="BA47" s="63"/>
      <c r="BB47" s="63"/>
      <c r="BC47" s="37"/>
      <c r="BD47" s="37"/>
      <c r="BE47" s="37"/>
      <c r="BF47" s="63"/>
      <c r="BG47" s="63"/>
      <c r="BH47" s="63"/>
      <c r="BI47" s="37"/>
      <c r="BJ47" s="37"/>
      <c r="BK47" s="37"/>
      <c r="BL47" s="37"/>
      <c r="BM47" s="44"/>
      <c r="BN47" s="37"/>
      <c r="BO47" s="47"/>
      <c r="BP47" s="47"/>
      <c r="BQ47" s="47"/>
      <c r="BR47" s="47"/>
      <c r="BS47" s="47"/>
      <c r="BT47" s="47"/>
      <c r="BU47" s="47"/>
      <c r="BW47" s="49"/>
      <c r="BX47" s="50"/>
      <c r="BY47" s="50"/>
      <c r="BZ47" s="50"/>
      <c r="CD47" s="49"/>
      <c r="CE47" s="50"/>
      <c r="CF47" s="50"/>
    </row>
    <row r="48" spans="1:86" ht="13.5" customHeight="1" thickBot="1">
      <c r="A48" s="266"/>
      <c r="B48" s="537"/>
      <c r="C48" s="538"/>
      <c r="D48" s="538"/>
      <c r="E48" s="538"/>
      <c r="F48" s="538"/>
      <c r="G48" s="539"/>
      <c r="H48" s="100" t="s">
        <v>21</v>
      </c>
      <c r="I48" s="105"/>
      <c r="J48" s="474"/>
      <c r="K48" s="475"/>
      <c r="L48" s="453"/>
      <c r="M48" s="452"/>
      <c r="N48" s="451"/>
      <c r="O48" s="287"/>
      <c r="P48" s="452"/>
      <c r="Q48" s="465"/>
      <c r="R48" s="123"/>
      <c r="S48" s="453"/>
      <c r="T48" s="452"/>
      <c r="U48" s="451"/>
      <c r="V48" s="120"/>
      <c r="W48" s="120"/>
      <c r="X48" s="120"/>
      <c r="Y48" s="120"/>
      <c r="Z48" s="84"/>
      <c r="AA48" s="84"/>
      <c r="AB48" s="84"/>
      <c r="AC48" s="121"/>
      <c r="AF48" s="292"/>
      <c r="AG48" s="294"/>
      <c r="AH48" s="282"/>
      <c r="AI48" s="282"/>
      <c r="AJ48" s="284"/>
      <c r="AK48" s="191"/>
      <c r="AL48"/>
      <c r="AM48"/>
      <c r="AN48" s="63"/>
      <c r="AO48" s="63"/>
      <c r="AP48" s="63"/>
      <c r="AQ48" s="37"/>
      <c r="AR48" s="37"/>
      <c r="AS48" s="37"/>
      <c r="AT48" s="63"/>
      <c r="AU48" s="63"/>
      <c r="AV48" s="63"/>
      <c r="AW48" s="37"/>
      <c r="AX48" s="37"/>
      <c r="AY48" s="37"/>
      <c r="AZ48" s="63"/>
      <c r="BA48" s="63"/>
      <c r="BB48" s="63"/>
      <c r="BC48" s="37"/>
      <c r="BD48" s="37"/>
      <c r="BE48" s="37"/>
      <c r="BF48" s="63"/>
      <c r="BG48" s="63"/>
      <c r="BH48" s="63"/>
      <c r="BI48" s="37"/>
      <c r="BJ48" s="37"/>
      <c r="BK48" s="37"/>
      <c r="BL48" s="37"/>
      <c r="BM48" s="44"/>
      <c r="BN48" s="37"/>
      <c r="BO48" s="47"/>
      <c r="BP48" s="47"/>
      <c r="BQ48" s="47"/>
      <c r="BR48" s="47"/>
      <c r="BS48" s="47"/>
      <c r="BT48" s="47"/>
      <c r="BU48" s="47"/>
      <c r="BW48" s="49"/>
      <c r="BX48" s="50"/>
      <c r="BY48" s="50"/>
      <c r="BZ48" s="50"/>
      <c r="CD48" s="49"/>
      <c r="CE48" s="50"/>
      <c r="CF48" s="50"/>
    </row>
    <row r="49" spans="1:84" ht="13.5" customHeight="1">
      <c r="A49" s="546" t="s">
        <v>43</v>
      </c>
      <c r="B49" s="547"/>
      <c r="C49" s="210"/>
      <c r="D49" s="98"/>
      <c r="E49" s="60"/>
      <c r="F49" s="60"/>
      <c r="G49" s="61" t="s">
        <v>122</v>
      </c>
      <c r="H49" s="5"/>
      <c r="I49" s="5"/>
      <c r="J49" s="6"/>
      <c r="K49" s="6"/>
      <c r="L49" s="4"/>
      <c r="M49" s="4"/>
      <c r="N49" s="4"/>
      <c r="O49" s="56"/>
      <c r="P49" s="426" t="s">
        <v>57</v>
      </c>
      <c r="Q49" s="550"/>
      <c r="R49" s="550"/>
      <c r="S49" s="550"/>
      <c r="T49" s="550"/>
      <c r="U49" s="550"/>
      <c r="V49" s="551"/>
      <c r="W49" s="192" t="s">
        <v>56</v>
      </c>
      <c r="X49" s="197"/>
      <c r="Y49" s="197"/>
      <c r="Z49" s="197"/>
      <c r="AA49" s="197"/>
      <c r="AB49" s="197"/>
      <c r="AC49" s="198"/>
      <c r="AW49" s="37"/>
      <c r="AX49" s="37"/>
      <c r="AY49" s="37"/>
      <c r="AZ49" s="63"/>
      <c r="BA49" s="63"/>
      <c r="BB49" s="63"/>
      <c r="BC49" s="37"/>
      <c r="BD49" s="37"/>
      <c r="BE49" s="37"/>
      <c r="BF49" s="63"/>
      <c r="BG49" s="63"/>
      <c r="BH49" s="63"/>
      <c r="BI49" s="37"/>
      <c r="BJ49" s="37"/>
      <c r="BK49" s="37"/>
      <c r="BL49" s="37"/>
      <c r="BM49" s="44"/>
      <c r="BN49" s="37"/>
      <c r="BO49" s="47"/>
      <c r="BP49" s="47"/>
      <c r="BQ49" s="47"/>
      <c r="BR49" s="47"/>
      <c r="BS49" s="47"/>
      <c r="BT49" s="47"/>
      <c r="BU49" s="47"/>
      <c r="BW49" s="49"/>
      <c r="BX49" s="50"/>
      <c r="BY49" s="50"/>
      <c r="BZ49" s="50"/>
      <c r="CD49" s="49"/>
      <c r="CE49" s="50"/>
      <c r="CF49" s="50"/>
    </row>
    <row r="50" spans="1:84" ht="13.5" customHeight="1">
      <c r="A50" s="207"/>
      <c r="B50" s="548"/>
      <c r="C50" s="212"/>
      <c r="D50" s="98"/>
      <c r="E50" s="60"/>
      <c r="F50" s="60"/>
      <c r="G50" s="61"/>
      <c r="H50" s="5"/>
      <c r="I50" s="5"/>
      <c r="J50" s="6"/>
      <c r="K50" s="6"/>
      <c r="L50" s="4"/>
      <c r="M50" s="4"/>
      <c r="N50" s="4"/>
      <c r="O50" s="56"/>
      <c r="P50" s="552"/>
      <c r="Q50" s="553"/>
      <c r="R50" s="553"/>
      <c r="S50" s="553"/>
      <c r="T50" s="553"/>
      <c r="U50" s="553"/>
      <c r="V50" s="554"/>
      <c r="W50" s="194"/>
      <c r="X50" s="199"/>
      <c r="Y50" s="199"/>
      <c r="Z50" s="199"/>
      <c r="AA50" s="199"/>
      <c r="AB50" s="199"/>
      <c r="AC50" s="200"/>
      <c r="AW50" s="37"/>
      <c r="AX50" s="37"/>
      <c r="AY50" s="37"/>
      <c r="AZ50" s="63"/>
      <c r="BA50" s="63"/>
      <c r="BB50" s="63"/>
      <c r="BC50" s="37"/>
      <c r="BD50" s="37"/>
      <c r="BE50" s="37"/>
      <c r="BF50" s="63"/>
      <c r="BG50" s="63"/>
      <c r="BH50" s="63"/>
      <c r="BI50" s="37"/>
      <c r="BJ50" s="37"/>
      <c r="BK50" s="37"/>
      <c r="BL50" s="37"/>
      <c r="BM50" s="44"/>
      <c r="BN50" s="37"/>
      <c r="BO50" s="47"/>
      <c r="BP50" s="47"/>
      <c r="BQ50" s="47"/>
      <c r="BR50" s="47"/>
      <c r="BS50" s="47"/>
      <c r="BT50" s="47"/>
      <c r="BU50" s="47"/>
      <c r="BW50" s="49"/>
      <c r="BX50" s="50"/>
      <c r="BY50" s="50"/>
      <c r="BZ50" s="50"/>
      <c r="CD50" s="49"/>
      <c r="CE50" s="50"/>
      <c r="CF50" s="50"/>
    </row>
    <row r="51" spans="1:84" ht="13.5" customHeight="1">
      <c r="A51" s="207"/>
      <c r="B51" s="436"/>
      <c r="C51" s="239"/>
      <c r="D51" s="61"/>
      <c r="E51" s="60"/>
      <c r="F51" s="60"/>
      <c r="G51" s="61"/>
      <c r="H51" s="5"/>
      <c r="I51" s="5"/>
      <c r="J51" s="6"/>
      <c r="K51" s="6"/>
      <c r="L51" s="4"/>
      <c r="M51" s="4"/>
      <c r="N51" s="4"/>
      <c r="O51" s="56"/>
      <c r="P51" s="242" t="s">
        <v>98</v>
      </c>
      <c r="Q51" s="243"/>
      <c r="R51" s="243"/>
      <c r="S51" s="243"/>
      <c r="T51" s="243"/>
      <c r="U51" s="243" t="s">
        <v>125</v>
      </c>
      <c r="V51" s="555"/>
      <c r="W51" s="244" t="s">
        <v>147</v>
      </c>
      <c r="X51" s="243"/>
      <c r="Y51" s="243"/>
      <c r="Z51" s="243"/>
      <c r="AA51" s="243"/>
      <c r="AB51" s="243" t="s">
        <v>49</v>
      </c>
      <c r="AC51" s="245"/>
      <c r="AW51" s="37"/>
      <c r="AX51" s="37"/>
      <c r="AY51" s="37"/>
      <c r="AZ51" s="63"/>
      <c r="BA51" s="63"/>
      <c r="BB51" s="63"/>
      <c r="BC51" s="37"/>
      <c r="BD51" s="37"/>
      <c r="BE51" s="37"/>
      <c r="BF51" s="63"/>
      <c r="BG51" s="63"/>
      <c r="BH51" s="63"/>
      <c r="BI51" s="37"/>
      <c r="BJ51" s="37"/>
      <c r="BK51" s="37"/>
      <c r="BL51" s="37"/>
      <c r="BM51" s="44"/>
      <c r="BN51" s="37"/>
      <c r="BO51" s="47"/>
      <c r="BP51" s="47"/>
      <c r="BQ51" s="47"/>
      <c r="BR51" s="47"/>
      <c r="BS51" s="47"/>
      <c r="BT51" s="47"/>
      <c r="BU51" s="47"/>
      <c r="BW51" s="49"/>
      <c r="BX51" s="50"/>
      <c r="BY51" s="50"/>
      <c r="BZ51" s="50"/>
      <c r="CD51" s="49"/>
      <c r="CE51" s="50"/>
      <c r="CF51" s="50"/>
    </row>
    <row r="52" spans="1:84" ht="13.5" customHeight="1">
      <c r="A52" s="208"/>
      <c r="B52" s="437"/>
      <c r="C52" s="241"/>
      <c r="D52" s="61"/>
      <c r="E52" s="60"/>
      <c r="F52" s="60"/>
      <c r="G52" s="61"/>
      <c r="H52" s="5"/>
      <c r="I52" s="5"/>
      <c r="J52" s="6"/>
      <c r="K52" s="6"/>
      <c r="L52" s="4"/>
      <c r="M52" s="4"/>
      <c r="N52" s="4"/>
      <c r="O52" s="56"/>
      <c r="P52" s="166" t="s">
        <v>37</v>
      </c>
      <c r="Q52" s="163"/>
      <c r="R52" s="246" t="s">
        <v>98</v>
      </c>
      <c r="S52" s="225"/>
      <c r="T52" s="225"/>
      <c r="U52" s="225"/>
      <c r="V52" s="226"/>
      <c r="W52" s="174" t="s">
        <v>37</v>
      </c>
      <c r="X52" s="163"/>
      <c r="Y52" s="246" t="s">
        <v>148</v>
      </c>
      <c r="Z52" s="225"/>
      <c r="AA52" s="225"/>
      <c r="AB52" s="225"/>
      <c r="AC52" s="247"/>
      <c r="AW52" s="37"/>
      <c r="AX52" s="37"/>
      <c r="AY52" s="37"/>
      <c r="AZ52" s="63"/>
      <c r="BA52" s="63"/>
      <c r="BB52" s="63"/>
      <c r="BC52" s="37"/>
      <c r="BD52" s="37"/>
      <c r="BE52" s="37"/>
      <c r="BF52" s="63"/>
      <c r="BG52" s="63"/>
      <c r="BH52" s="63"/>
      <c r="BI52" s="37"/>
      <c r="BJ52" s="37"/>
      <c r="BK52" s="37"/>
      <c r="BL52" s="37"/>
      <c r="BM52" s="44"/>
      <c r="BN52" s="37"/>
      <c r="BO52" s="47"/>
      <c r="BP52" s="47"/>
      <c r="BQ52" s="47"/>
      <c r="BR52" s="47"/>
      <c r="BS52" s="47"/>
      <c r="BT52" s="47"/>
      <c r="BU52" s="47"/>
      <c r="BW52" s="49"/>
      <c r="BX52" s="50"/>
      <c r="BY52" s="50"/>
      <c r="BZ52" s="50"/>
      <c r="CD52" s="49"/>
      <c r="CE52" s="50"/>
      <c r="CF52" s="50"/>
    </row>
    <row r="53" spans="1:84" ht="13.5" customHeight="1">
      <c r="A53" s="220" t="s">
        <v>80</v>
      </c>
      <c r="B53" s="436"/>
      <c r="C53" s="239"/>
      <c r="D53" s="61"/>
      <c r="E53" s="60"/>
      <c r="F53" s="60"/>
      <c r="G53" s="61"/>
      <c r="H53" s="5"/>
      <c r="I53" s="5"/>
      <c r="J53" s="6"/>
      <c r="K53" s="6"/>
      <c r="L53" s="4"/>
      <c r="M53" s="4"/>
      <c r="N53" s="4"/>
      <c r="O53" s="56"/>
      <c r="P53" s="167"/>
      <c r="Q53" s="165"/>
      <c r="R53" s="248"/>
      <c r="S53" s="227"/>
      <c r="T53" s="227"/>
      <c r="U53" s="227"/>
      <c r="V53" s="228"/>
      <c r="W53" s="229"/>
      <c r="X53" s="165"/>
      <c r="Y53" s="248"/>
      <c r="Z53" s="227"/>
      <c r="AA53" s="227"/>
      <c r="AB53" s="227"/>
      <c r="AC53" s="249"/>
      <c r="AW53" s="37"/>
      <c r="AX53" s="37"/>
      <c r="AY53" s="37"/>
      <c r="AZ53" s="63"/>
      <c r="BA53" s="63"/>
      <c r="BB53" s="63"/>
      <c r="BC53" s="37"/>
      <c r="BD53" s="37"/>
      <c r="BE53" s="37"/>
      <c r="BF53" s="63"/>
      <c r="BG53" s="63"/>
      <c r="BH53" s="63"/>
      <c r="BI53" s="37"/>
      <c r="BJ53" s="37"/>
      <c r="BK53" s="37"/>
      <c r="BL53" s="37"/>
      <c r="BM53" s="44"/>
      <c r="BN53" s="37"/>
      <c r="BO53" s="47"/>
      <c r="BP53" s="47"/>
      <c r="BQ53" s="47"/>
      <c r="BR53" s="47"/>
      <c r="BS53" s="47"/>
      <c r="BT53" s="47"/>
      <c r="BU53" s="47"/>
      <c r="BW53" s="49"/>
      <c r="BX53" s="50"/>
      <c r="BY53" s="50"/>
      <c r="BZ53" s="50"/>
      <c r="CD53" s="49"/>
      <c r="CE53" s="50"/>
      <c r="CF53" s="50"/>
    </row>
    <row r="54" spans="1:84" ht="13.5" customHeight="1">
      <c r="A54" s="221"/>
      <c r="B54" s="437"/>
      <c r="C54" s="241"/>
      <c r="D54" s="61"/>
      <c r="E54" s="60"/>
      <c r="F54" s="60"/>
      <c r="G54" s="61"/>
      <c r="H54" s="5"/>
      <c r="I54" s="5"/>
      <c r="J54" s="6"/>
      <c r="K54" s="6"/>
      <c r="L54" s="4"/>
      <c r="M54" s="4"/>
      <c r="N54" s="4"/>
      <c r="O54" s="56"/>
      <c r="P54" s="540" t="s">
        <v>25</v>
      </c>
      <c r="Q54" s="541"/>
      <c r="R54" s="230" t="s">
        <v>159</v>
      </c>
      <c r="S54" s="231"/>
      <c r="T54" s="231"/>
      <c r="U54" s="231"/>
      <c r="V54" s="71" t="s">
        <v>50</v>
      </c>
      <c r="W54" s="180" t="s">
        <v>39</v>
      </c>
      <c r="X54" s="181"/>
      <c r="Y54" s="542" t="s">
        <v>126</v>
      </c>
      <c r="Z54" s="543"/>
      <c r="AA54" s="543"/>
      <c r="AB54" s="543"/>
      <c r="AC54" s="544"/>
      <c r="AW54" s="37"/>
      <c r="AX54" s="37"/>
      <c r="AY54" s="37"/>
      <c r="AZ54" s="63"/>
      <c r="BA54" s="63"/>
      <c r="BB54" s="63"/>
      <c r="BC54" s="37"/>
      <c r="BD54" s="37"/>
      <c r="BE54" s="37"/>
      <c r="BF54" s="63"/>
      <c r="BG54" s="63"/>
      <c r="BH54" s="63"/>
      <c r="BI54" s="37"/>
      <c r="BJ54" s="37"/>
      <c r="BK54" s="37"/>
      <c r="BL54" s="37"/>
      <c r="BM54" s="44"/>
      <c r="BN54" s="37"/>
      <c r="BO54" s="47"/>
      <c r="BP54" s="47"/>
      <c r="BQ54" s="47"/>
      <c r="BR54" s="47"/>
      <c r="BS54" s="47"/>
      <c r="BT54" s="47"/>
      <c r="BU54" s="47"/>
      <c r="BW54" s="49"/>
      <c r="BX54" s="50"/>
      <c r="BY54" s="50"/>
      <c r="BZ54" s="50"/>
      <c r="CD54" s="49"/>
      <c r="CE54" s="50"/>
      <c r="CF54" s="50"/>
    </row>
    <row r="55" spans="1:84" ht="13.5" customHeight="1">
      <c r="A55" s="221"/>
      <c r="B55" s="436"/>
      <c r="C55" s="239"/>
      <c r="D55" s="12"/>
      <c r="E55" s="60"/>
      <c r="F55" s="60"/>
      <c r="G55" s="61"/>
      <c r="H55" s="5"/>
      <c r="I55" s="5"/>
      <c r="J55" s="6"/>
      <c r="K55" s="6"/>
      <c r="L55" s="4"/>
      <c r="M55" s="4"/>
      <c r="N55" s="4"/>
      <c r="O55" s="56"/>
      <c r="P55" s="166" t="s">
        <v>26</v>
      </c>
      <c r="Q55" s="163"/>
      <c r="R55" s="559" t="s">
        <v>121</v>
      </c>
      <c r="S55" s="168"/>
      <c r="T55" s="168"/>
      <c r="U55" s="168"/>
      <c r="V55" s="69" t="s">
        <v>51</v>
      </c>
      <c r="W55" s="182"/>
      <c r="X55" s="183"/>
      <c r="Y55" s="545"/>
      <c r="Z55" s="186"/>
      <c r="AA55" s="186"/>
      <c r="AB55" s="186"/>
      <c r="AC55" s="187"/>
      <c r="AW55" s="37"/>
      <c r="AX55" s="37"/>
      <c r="AY55" s="37"/>
      <c r="AZ55" s="63"/>
      <c r="BA55" s="63"/>
      <c r="BB55" s="63"/>
      <c r="BC55" s="37"/>
      <c r="BD55" s="37"/>
      <c r="BE55" s="37"/>
      <c r="BF55" s="63"/>
      <c r="BG55" s="63"/>
      <c r="BH55" s="63"/>
      <c r="BI55" s="37"/>
      <c r="BJ55" s="37"/>
      <c r="BK55" s="37"/>
      <c r="BL55" s="37"/>
      <c r="BM55" s="44"/>
      <c r="BN55" s="37"/>
      <c r="BO55" s="47"/>
      <c r="BP55" s="47"/>
      <c r="BQ55" s="47"/>
      <c r="BR55" s="47"/>
      <c r="BS55" s="47"/>
      <c r="BT55" s="47"/>
      <c r="BU55" s="47"/>
      <c r="BW55" s="49"/>
      <c r="BX55" s="50"/>
      <c r="BY55" s="50"/>
      <c r="BZ55" s="50"/>
      <c r="CD55" s="49"/>
      <c r="CE55" s="50"/>
      <c r="CF55" s="50"/>
    </row>
    <row r="56" spans="1:84" ht="13.5" customHeight="1">
      <c r="A56" s="222"/>
      <c r="B56" s="437"/>
      <c r="C56" s="241"/>
      <c r="D56" s="213" t="s">
        <v>58</v>
      </c>
      <c r="E56" s="214"/>
      <c r="F56" s="215" t="s">
        <v>59</v>
      </c>
      <c r="G56" s="216"/>
      <c r="H56" s="215" t="s">
        <v>85</v>
      </c>
      <c r="I56" s="549"/>
      <c r="J56" s="216"/>
      <c r="K56" s="217" t="s">
        <v>60</v>
      </c>
      <c r="L56" s="218"/>
      <c r="M56" s="218"/>
      <c r="N56" s="218"/>
      <c r="O56" s="219"/>
      <c r="P56" s="167"/>
      <c r="Q56" s="165"/>
      <c r="R56" s="560"/>
      <c r="S56" s="169"/>
      <c r="T56" s="169"/>
      <c r="U56" s="169"/>
      <c r="V56" s="135" t="s">
        <v>153</v>
      </c>
      <c r="W56" s="561" t="s">
        <v>35</v>
      </c>
      <c r="X56" s="541"/>
      <c r="Y56" s="230">
        <v>1000</v>
      </c>
      <c r="Z56" s="231"/>
      <c r="AA56" s="231"/>
      <c r="AB56" s="231"/>
      <c r="AC56" s="136" t="s">
        <v>51</v>
      </c>
      <c r="AD56" s="160" t="s">
        <v>144</v>
      </c>
      <c r="AE56" s="154"/>
      <c r="AW56" s="37"/>
      <c r="AX56" s="37"/>
      <c r="AY56" s="37"/>
      <c r="AZ56" s="63"/>
      <c r="BA56" s="63"/>
      <c r="BB56" s="63"/>
      <c r="BC56" s="37"/>
      <c r="BD56" s="37"/>
      <c r="BE56" s="37"/>
      <c r="BF56" s="63"/>
      <c r="BG56" s="63"/>
      <c r="BH56" s="63"/>
      <c r="BI56" s="37"/>
      <c r="BJ56" s="37"/>
      <c r="BK56" s="37"/>
      <c r="BL56" s="37"/>
      <c r="BM56" s="44"/>
      <c r="BN56" s="37"/>
      <c r="BO56" s="47"/>
      <c r="BP56" s="47"/>
      <c r="BQ56" s="47"/>
      <c r="BR56" s="47"/>
      <c r="BS56" s="47"/>
      <c r="BT56" s="47"/>
      <c r="BU56" s="47"/>
      <c r="BW56" s="49"/>
      <c r="BX56" s="50"/>
      <c r="BY56" s="50"/>
      <c r="BZ56" s="50"/>
      <c r="CD56" s="49"/>
      <c r="CE56" s="50"/>
      <c r="CF56" s="50"/>
    </row>
    <row r="57" spans="1:84" ht="13.5" customHeight="1">
      <c r="A57" s="556" t="s">
        <v>44</v>
      </c>
      <c r="B57" s="436"/>
      <c r="C57" s="239"/>
      <c r="D57" s="192"/>
      <c r="E57" s="193"/>
      <c r="F57" s="192"/>
      <c r="G57" s="193"/>
      <c r="H57" s="271"/>
      <c r="I57" s="272"/>
      <c r="J57" s="273"/>
      <c r="K57" s="192"/>
      <c r="L57" s="197"/>
      <c r="M57" s="197"/>
      <c r="N57" s="197"/>
      <c r="O57" s="198"/>
      <c r="P57" s="166" t="s">
        <v>27</v>
      </c>
      <c r="Q57" s="163"/>
      <c r="R57" s="559" t="s">
        <v>128</v>
      </c>
      <c r="S57" s="168"/>
      <c r="T57" s="168"/>
      <c r="U57" s="168"/>
      <c r="V57" s="137" t="s">
        <v>50</v>
      </c>
      <c r="W57" s="174" t="s">
        <v>38</v>
      </c>
      <c r="X57" s="163"/>
      <c r="Y57" s="62" t="s">
        <v>41</v>
      </c>
      <c r="Z57" s="62" t="s">
        <v>31</v>
      </c>
      <c r="AA57" s="62" t="s">
        <v>32</v>
      </c>
      <c r="AB57" s="138" t="s">
        <v>33</v>
      </c>
      <c r="AC57" s="139" t="s">
        <v>42</v>
      </c>
      <c r="AD57" s="161"/>
      <c r="AE57" s="155"/>
      <c r="AW57" s="37"/>
      <c r="AX57" s="37"/>
      <c r="AY57" s="37"/>
      <c r="AZ57" s="63"/>
      <c r="BA57" s="63"/>
      <c r="BB57" s="63"/>
      <c r="BC57" s="37"/>
      <c r="BD57" s="37"/>
      <c r="BE57" s="37"/>
      <c r="BF57" s="63"/>
      <c r="BG57" s="63"/>
      <c r="BH57" s="63"/>
      <c r="BI57" s="37"/>
      <c r="BJ57" s="37"/>
      <c r="BK57" s="37"/>
      <c r="BL57" s="37"/>
      <c r="BM57" s="44"/>
      <c r="BN57" s="37"/>
      <c r="BO57" s="47"/>
      <c r="BP57" s="47"/>
      <c r="BQ57" s="47"/>
      <c r="BR57" s="47"/>
      <c r="BS57" s="47"/>
      <c r="BT57" s="47"/>
      <c r="BU57" s="47"/>
      <c r="BW57" s="49"/>
      <c r="BX57" s="50"/>
      <c r="BY57" s="50"/>
      <c r="BZ57" s="50"/>
      <c r="CD57" s="49"/>
      <c r="CE57" s="50"/>
      <c r="CF57" s="50"/>
    </row>
    <row r="58" spans="1:84" ht="13.5" customHeight="1">
      <c r="A58" s="189"/>
      <c r="B58" s="437"/>
      <c r="C58" s="241"/>
      <c r="D58" s="194"/>
      <c r="E58" s="195"/>
      <c r="F58" s="194"/>
      <c r="G58" s="195"/>
      <c r="H58" s="557"/>
      <c r="I58" s="558"/>
      <c r="J58" s="389"/>
      <c r="K58" s="194"/>
      <c r="L58" s="199"/>
      <c r="M58" s="199"/>
      <c r="N58" s="199"/>
      <c r="O58" s="200"/>
      <c r="P58" s="167"/>
      <c r="Q58" s="165"/>
      <c r="R58" s="560"/>
      <c r="S58" s="169"/>
      <c r="T58" s="169"/>
      <c r="U58" s="169"/>
      <c r="W58" s="229"/>
      <c r="X58" s="165"/>
      <c r="Y58" s="110">
        <v>1</v>
      </c>
      <c r="Z58" s="111">
        <v>1</v>
      </c>
      <c r="AA58" s="111">
        <v>12</v>
      </c>
      <c r="AB58" s="111">
        <v>22</v>
      </c>
      <c r="AC58" s="112">
        <v>12</v>
      </c>
      <c r="AD58" s="161"/>
      <c r="AE58" s="155"/>
      <c r="AW58" s="37"/>
      <c r="AX58" s="37"/>
      <c r="AY58" s="37"/>
      <c r="AZ58" s="63"/>
      <c r="BA58" s="63"/>
      <c r="BB58" s="63"/>
      <c r="BC58" s="37"/>
      <c r="BD58" s="37"/>
      <c r="BE58" s="37"/>
      <c r="BF58" s="63"/>
      <c r="BG58" s="63"/>
      <c r="BH58" s="63"/>
      <c r="BI58" s="37"/>
      <c r="BJ58" s="37"/>
      <c r="BK58" s="37"/>
      <c r="BL58" s="37"/>
      <c r="BM58" s="44"/>
      <c r="BN58" s="37"/>
      <c r="BO58" s="47"/>
      <c r="BP58" s="47"/>
      <c r="BQ58" s="47"/>
      <c r="BR58" s="47"/>
      <c r="BS58" s="47"/>
      <c r="BT58" s="47"/>
      <c r="BU58" s="47"/>
      <c r="BW58" s="49"/>
      <c r="BX58" s="50"/>
      <c r="BY58" s="50"/>
      <c r="BZ58" s="50"/>
      <c r="CD58" s="49"/>
      <c r="CE58" s="50"/>
      <c r="CF58" s="50"/>
    </row>
    <row r="59" spans="1:84" ht="13.5" customHeight="1">
      <c r="A59" s="203" t="s">
        <v>45</v>
      </c>
      <c r="B59" s="436"/>
      <c r="C59" s="239"/>
      <c r="D59" s="192"/>
      <c r="E59" s="193"/>
      <c r="F59" s="192"/>
      <c r="G59" s="193"/>
      <c r="H59" s="271"/>
      <c r="I59" s="272"/>
      <c r="J59" s="273"/>
      <c r="K59" s="192"/>
      <c r="L59" s="197"/>
      <c r="M59" s="197"/>
      <c r="N59" s="197"/>
      <c r="O59" s="198"/>
      <c r="P59" s="166" t="s">
        <v>38</v>
      </c>
      <c r="Q59" s="163"/>
      <c r="R59" s="75" t="s">
        <v>29</v>
      </c>
      <c r="S59" s="75" t="s">
        <v>30</v>
      </c>
      <c r="T59" s="75" t="s">
        <v>31</v>
      </c>
      <c r="U59" s="76" t="s">
        <v>32</v>
      </c>
      <c r="V59" s="140" t="s">
        <v>33</v>
      </c>
      <c r="W59" s="561" t="s">
        <v>40</v>
      </c>
      <c r="X59" s="541"/>
      <c r="Y59" s="170">
        <v>122</v>
      </c>
      <c r="Z59" s="562"/>
      <c r="AA59" s="562"/>
      <c r="AB59" s="562"/>
      <c r="AC59" s="70" t="s">
        <v>51</v>
      </c>
      <c r="AW59" s="37"/>
      <c r="AX59" s="37"/>
      <c r="AY59" s="37"/>
      <c r="AZ59" s="63"/>
      <c r="BA59" s="63"/>
      <c r="BB59" s="63"/>
      <c r="BC59" s="37"/>
      <c r="BD59" s="37"/>
      <c r="BE59" s="37"/>
      <c r="BF59" s="63"/>
      <c r="BG59" s="63"/>
      <c r="BH59" s="63"/>
      <c r="BI59" s="37"/>
      <c r="BJ59" s="37"/>
      <c r="BK59" s="37"/>
      <c r="BL59" s="37"/>
      <c r="BM59" s="44"/>
      <c r="BN59" s="37"/>
      <c r="BO59" s="47"/>
      <c r="BP59" s="47"/>
      <c r="BQ59" s="47"/>
      <c r="BR59" s="47"/>
      <c r="BS59" s="47"/>
      <c r="BT59" s="47"/>
      <c r="BU59" s="47"/>
      <c r="BW59" s="49"/>
      <c r="BX59" s="50"/>
      <c r="BY59" s="50"/>
      <c r="BZ59" s="50"/>
      <c r="CD59" s="49"/>
      <c r="CE59" s="50"/>
      <c r="CF59" s="50"/>
    </row>
    <row r="60" spans="1:84" ht="13.5" customHeight="1" thickBot="1">
      <c r="A60" s="204"/>
      <c r="B60" s="437"/>
      <c r="C60" s="241"/>
      <c r="D60" s="194"/>
      <c r="E60" s="195"/>
      <c r="F60" s="194"/>
      <c r="G60" s="195"/>
      <c r="H60" s="557"/>
      <c r="I60" s="558"/>
      <c r="J60" s="389"/>
      <c r="K60" s="194"/>
      <c r="L60" s="199"/>
      <c r="M60" s="199"/>
      <c r="N60" s="199"/>
      <c r="O60" s="200"/>
      <c r="P60" s="566"/>
      <c r="Q60" s="567"/>
      <c r="R60" s="108" t="s">
        <v>146</v>
      </c>
      <c r="S60" s="109" t="s">
        <v>146</v>
      </c>
      <c r="T60" s="109" t="s">
        <v>146</v>
      </c>
      <c r="U60" s="109" t="s">
        <v>146</v>
      </c>
      <c r="V60" s="141" t="s">
        <v>146</v>
      </c>
      <c r="W60" s="563" t="s">
        <v>36</v>
      </c>
      <c r="X60" s="564"/>
      <c r="Y60" s="172">
        <v>122222</v>
      </c>
      <c r="Z60" s="565"/>
      <c r="AA60" s="565"/>
      <c r="AB60" s="565"/>
      <c r="AC60" s="83" t="s">
        <v>50</v>
      </c>
      <c r="AW60" s="37"/>
      <c r="AX60" s="37"/>
      <c r="AY60" s="37"/>
      <c r="AZ60" s="63"/>
      <c r="BA60" s="63"/>
      <c r="BB60" s="63"/>
      <c r="BC60" s="37"/>
      <c r="BD60" s="37"/>
      <c r="BE60" s="37"/>
      <c r="BF60" s="63"/>
      <c r="BG60" s="63"/>
      <c r="BH60" s="63"/>
      <c r="BI60" s="37"/>
      <c r="BJ60" s="37"/>
      <c r="BK60" s="37"/>
      <c r="BL60" s="37"/>
      <c r="BM60" s="44"/>
      <c r="BN60" s="37"/>
      <c r="BO60" s="47"/>
      <c r="BP60" s="47"/>
      <c r="BQ60" s="47"/>
      <c r="BR60" s="47"/>
      <c r="BS60" s="47"/>
      <c r="BT60" s="47"/>
      <c r="BU60" s="47"/>
      <c r="BW60" s="49"/>
      <c r="BX60" s="50"/>
      <c r="BY60" s="50"/>
      <c r="BZ60" s="50"/>
      <c r="CD60" s="49"/>
      <c r="CE60" s="50"/>
      <c r="CF60" s="50"/>
    </row>
    <row r="61" spans="1:84" s="9" customFormat="1" ht="28.5" customHeight="1">
      <c r="A61" s="479"/>
      <c r="B61" s="479"/>
      <c r="C61" s="479"/>
      <c r="D61" s="479"/>
      <c r="E61" s="479"/>
      <c r="F61" s="479"/>
      <c r="G61" s="479"/>
      <c r="H61" s="479"/>
      <c r="I61" s="479"/>
      <c r="J61" s="479"/>
      <c r="K61" s="479"/>
      <c r="L61" s="479"/>
      <c r="M61" s="479"/>
      <c r="N61" s="479"/>
      <c r="O61" s="479"/>
      <c r="P61" s="479"/>
      <c r="Q61" s="479"/>
      <c r="R61" s="479"/>
      <c r="S61" s="479"/>
      <c r="T61" s="479"/>
      <c r="U61" s="479"/>
      <c r="V61" s="479"/>
      <c r="W61" s="479"/>
      <c r="X61" s="479"/>
      <c r="Y61" s="479"/>
      <c r="Z61" s="479"/>
      <c r="AA61" s="479"/>
      <c r="AB61" s="479"/>
      <c r="AC61" s="72" t="s">
        <v>159</v>
      </c>
      <c r="AD61" s="72"/>
      <c r="AE61" s="72"/>
      <c r="AF61" s="51"/>
      <c r="AG61" s="45"/>
      <c r="AH61" s="72"/>
      <c r="AI61" s="116"/>
      <c r="AJ61" s="10"/>
      <c r="AK61" s="10"/>
      <c r="AL61" s="10"/>
      <c r="AM61" s="10"/>
    </row>
    <row r="62" spans="1:84" customFormat="1"/>
    <row r="63" spans="1:84" customFormat="1"/>
    <row r="64" spans="1:84" customFormat="1"/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</sheetData>
  <mergeCells count="449">
    <mergeCell ref="W59:X59"/>
    <mergeCell ref="W56:X56"/>
    <mergeCell ref="Y56:AB56"/>
    <mergeCell ref="Y59:AB59"/>
    <mergeCell ref="W60:X60"/>
    <mergeCell ref="Y60:AB60"/>
    <mergeCell ref="A61:AB61"/>
    <mergeCell ref="R57:U58"/>
    <mergeCell ref="W57:X58"/>
    <mergeCell ref="A59:A60"/>
    <mergeCell ref="B59:C60"/>
    <mergeCell ref="D59:E60"/>
    <mergeCell ref="F59:G60"/>
    <mergeCell ref="H59:J60"/>
    <mergeCell ref="K59:O60"/>
    <mergeCell ref="P59:Q60"/>
    <mergeCell ref="AD56:AD58"/>
    <mergeCell ref="A57:A58"/>
    <mergeCell ref="B57:C58"/>
    <mergeCell ref="D57:E58"/>
    <mergeCell ref="F57:G58"/>
    <mergeCell ref="H57:J58"/>
    <mergeCell ref="K57:O58"/>
    <mergeCell ref="P57:Q58"/>
    <mergeCell ref="P55:Q56"/>
    <mergeCell ref="R55:U56"/>
    <mergeCell ref="P54:Q54"/>
    <mergeCell ref="R54:U54"/>
    <mergeCell ref="W54:X55"/>
    <mergeCell ref="Y54:AC55"/>
    <mergeCell ref="B55:C56"/>
    <mergeCell ref="R52:V53"/>
    <mergeCell ref="W52:X53"/>
    <mergeCell ref="A49:A52"/>
    <mergeCell ref="B49:C50"/>
    <mergeCell ref="D56:E56"/>
    <mergeCell ref="F56:G56"/>
    <mergeCell ref="H56:J56"/>
    <mergeCell ref="K56:O56"/>
    <mergeCell ref="A53:A56"/>
    <mergeCell ref="B53:C54"/>
    <mergeCell ref="P49:V50"/>
    <mergeCell ref="W49:AC50"/>
    <mergeCell ref="B51:C52"/>
    <mergeCell ref="P51:T51"/>
    <mergeCell ref="U51:V51"/>
    <mergeCell ref="W51:AA51"/>
    <mergeCell ref="AB51:AC51"/>
    <mergeCell ref="P52:Q53"/>
    <mergeCell ref="Y52:AC53"/>
    <mergeCell ref="A47:A48"/>
    <mergeCell ref="B47:G48"/>
    <mergeCell ref="J47:K47"/>
    <mergeCell ref="A45:A46"/>
    <mergeCell ref="B45:G46"/>
    <mergeCell ref="J45:K45"/>
    <mergeCell ref="J48:K48"/>
    <mergeCell ref="AG45:AG46"/>
    <mergeCell ref="AH45:AH46"/>
    <mergeCell ref="U47:U48"/>
    <mergeCell ref="AF47:AF48"/>
    <mergeCell ref="AG47:AG48"/>
    <mergeCell ref="AH47:AH48"/>
    <mergeCell ref="P47:P48"/>
    <mergeCell ref="Q47:Q48"/>
    <mergeCell ref="AJ45:AJ46"/>
    <mergeCell ref="AK45:AK46"/>
    <mergeCell ref="AF45:AF46"/>
    <mergeCell ref="L47:L48"/>
    <mergeCell ref="M47:M48"/>
    <mergeCell ref="N47:N48"/>
    <mergeCell ref="O47:O48"/>
    <mergeCell ref="S47:S48"/>
    <mergeCell ref="T47:T48"/>
    <mergeCell ref="AI45:AI46"/>
    <mergeCell ref="AI47:AI48"/>
    <mergeCell ref="AJ47:AJ48"/>
    <mergeCell ref="AK47:AK48"/>
    <mergeCell ref="Q45:Q46"/>
    <mergeCell ref="J44:K44"/>
    <mergeCell ref="U43:U44"/>
    <mergeCell ref="AF43:AF44"/>
    <mergeCell ref="M45:M46"/>
    <mergeCell ref="N45:N46"/>
    <mergeCell ref="O45:O46"/>
    <mergeCell ref="P45:P46"/>
    <mergeCell ref="L45:L46"/>
    <mergeCell ref="J46:K46"/>
    <mergeCell ref="S45:S46"/>
    <mergeCell ref="T45:T46"/>
    <mergeCell ref="U45:U46"/>
    <mergeCell ref="AK41:AK42"/>
    <mergeCell ref="A43:A44"/>
    <mergeCell ref="B43:G44"/>
    <mergeCell ref="J43:K43"/>
    <mergeCell ref="L43:L44"/>
    <mergeCell ref="M43:M44"/>
    <mergeCell ref="N43:N44"/>
    <mergeCell ref="O43:O44"/>
    <mergeCell ref="AG43:AG44"/>
    <mergeCell ref="P43:P44"/>
    <mergeCell ref="Q43:Q44"/>
    <mergeCell ref="S43:S44"/>
    <mergeCell ref="T43:T44"/>
    <mergeCell ref="AI43:AI44"/>
    <mergeCell ref="AJ43:AJ44"/>
    <mergeCell ref="AK43:AK44"/>
    <mergeCell ref="AH43:AH44"/>
    <mergeCell ref="Q41:Q42"/>
    <mergeCell ref="S41:S42"/>
    <mergeCell ref="T41:T42"/>
    <mergeCell ref="U41:U42"/>
    <mergeCell ref="AF41:AF42"/>
    <mergeCell ref="AG41:AG42"/>
    <mergeCell ref="AH41:AH42"/>
    <mergeCell ref="AI41:AI42"/>
    <mergeCell ref="AJ41:AJ42"/>
    <mergeCell ref="A41:A42"/>
    <mergeCell ref="B41:G42"/>
    <mergeCell ref="J41:K41"/>
    <mergeCell ref="L41:L42"/>
    <mergeCell ref="M41:M42"/>
    <mergeCell ref="N41:N42"/>
    <mergeCell ref="J42:K42"/>
    <mergeCell ref="O41:O42"/>
    <mergeCell ref="P41:P42"/>
    <mergeCell ref="A39:A40"/>
    <mergeCell ref="B39:G40"/>
    <mergeCell ref="J39:K39"/>
    <mergeCell ref="A37:A38"/>
    <mergeCell ref="B37:G38"/>
    <mergeCell ref="J37:K37"/>
    <mergeCell ref="J40:K40"/>
    <mergeCell ref="AG37:AG38"/>
    <mergeCell ref="AH37:AH38"/>
    <mergeCell ref="U39:U40"/>
    <mergeCell ref="AF39:AF40"/>
    <mergeCell ref="AG39:AG40"/>
    <mergeCell ref="AH39:AH40"/>
    <mergeCell ref="P39:P40"/>
    <mergeCell ref="Q39:Q40"/>
    <mergeCell ref="AJ37:AJ38"/>
    <mergeCell ref="AK37:AK38"/>
    <mergeCell ref="AF37:AF38"/>
    <mergeCell ref="L39:L40"/>
    <mergeCell ref="M39:M40"/>
    <mergeCell ref="N39:N40"/>
    <mergeCell ref="O39:O40"/>
    <mergeCell ref="S39:S40"/>
    <mergeCell ref="T39:T40"/>
    <mergeCell ref="AI37:AI38"/>
    <mergeCell ref="AI39:AI40"/>
    <mergeCell ref="AJ39:AJ40"/>
    <mergeCell ref="AK39:AK40"/>
    <mergeCell ref="Q37:Q38"/>
    <mergeCell ref="J36:K36"/>
    <mergeCell ref="U35:U36"/>
    <mergeCell ref="AF35:AF36"/>
    <mergeCell ref="M37:M38"/>
    <mergeCell ref="N37:N38"/>
    <mergeCell ref="O37:O38"/>
    <mergeCell ref="P37:P38"/>
    <mergeCell ref="L37:L38"/>
    <mergeCell ref="J38:K38"/>
    <mergeCell ref="S37:S38"/>
    <mergeCell ref="T37:T38"/>
    <mergeCell ref="U37:U38"/>
    <mergeCell ref="AK33:AK34"/>
    <mergeCell ref="A35:A36"/>
    <mergeCell ref="B35:G36"/>
    <mergeCell ref="J35:K35"/>
    <mergeCell ref="L35:L36"/>
    <mergeCell ref="M35:M36"/>
    <mergeCell ref="N35:N36"/>
    <mergeCell ref="O35:O36"/>
    <mergeCell ref="AG35:AG36"/>
    <mergeCell ref="P35:P36"/>
    <mergeCell ref="Q35:Q36"/>
    <mergeCell ref="S35:S36"/>
    <mergeCell ref="T35:T36"/>
    <mergeCell ref="AI35:AI36"/>
    <mergeCell ref="AJ35:AJ36"/>
    <mergeCell ref="AK35:AK36"/>
    <mergeCell ref="AH35:AH36"/>
    <mergeCell ref="Q33:Q34"/>
    <mergeCell ref="S33:S34"/>
    <mergeCell ref="T33:T34"/>
    <mergeCell ref="U33:U34"/>
    <mergeCell ref="AF33:AF34"/>
    <mergeCell ref="AG33:AG34"/>
    <mergeCell ref="AH33:AH34"/>
    <mergeCell ref="AI33:AI34"/>
    <mergeCell ref="AJ33:AJ34"/>
    <mergeCell ref="A33:A34"/>
    <mergeCell ref="B33:G34"/>
    <mergeCell ref="J33:K33"/>
    <mergeCell ref="L33:L34"/>
    <mergeCell ref="M33:M34"/>
    <mergeCell ref="N33:N34"/>
    <mergeCell ref="J34:K34"/>
    <mergeCell ref="O33:O34"/>
    <mergeCell ref="P33:P34"/>
    <mergeCell ref="A31:A32"/>
    <mergeCell ref="B31:G32"/>
    <mergeCell ref="J31:K31"/>
    <mergeCell ref="A29:A30"/>
    <mergeCell ref="B29:G30"/>
    <mergeCell ref="J29:K29"/>
    <mergeCell ref="J32:K32"/>
    <mergeCell ref="AG29:AG30"/>
    <mergeCell ref="AH29:AH30"/>
    <mergeCell ref="U31:U32"/>
    <mergeCell ref="AF31:AF32"/>
    <mergeCell ref="AG31:AG32"/>
    <mergeCell ref="AH31:AH32"/>
    <mergeCell ref="P31:P32"/>
    <mergeCell ref="Q31:Q32"/>
    <mergeCell ref="J30:K30"/>
    <mergeCell ref="AJ29:AJ30"/>
    <mergeCell ref="AK29:AK30"/>
    <mergeCell ref="AF29:AF30"/>
    <mergeCell ref="L31:L32"/>
    <mergeCell ref="M31:M32"/>
    <mergeCell ref="N31:N32"/>
    <mergeCell ref="O31:O32"/>
    <mergeCell ref="S31:S32"/>
    <mergeCell ref="T31:T32"/>
    <mergeCell ref="AI29:AI30"/>
    <mergeCell ref="AI31:AI32"/>
    <mergeCell ref="AJ31:AJ32"/>
    <mergeCell ref="AK31:AK32"/>
    <mergeCell ref="Q29:Q30"/>
    <mergeCell ref="M29:M30"/>
    <mergeCell ref="N29:N30"/>
    <mergeCell ref="O29:O30"/>
    <mergeCell ref="P29:P30"/>
    <mergeCell ref="L29:L30"/>
    <mergeCell ref="S29:S30"/>
    <mergeCell ref="T29:T30"/>
    <mergeCell ref="U29:U30"/>
    <mergeCell ref="AJ25:AJ26"/>
    <mergeCell ref="AK25:AK26"/>
    <mergeCell ref="A27:A28"/>
    <mergeCell ref="B27:G28"/>
    <mergeCell ref="J27:K27"/>
    <mergeCell ref="L27:L28"/>
    <mergeCell ref="M27:M28"/>
    <mergeCell ref="N27:N28"/>
    <mergeCell ref="O27:O28"/>
    <mergeCell ref="AG27:AG28"/>
    <mergeCell ref="P27:P28"/>
    <mergeCell ref="Q27:Q28"/>
    <mergeCell ref="S27:S28"/>
    <mergeCell ref="T27:T28"/>
    <mergeCell ref="AI27:AI28"/>
    <mergeCell ref="AJ27:AJ28"/>
    <mergeCell ref="AK27:AK28"/>
    <mergeCell ref="AH27:AH28"/>
    <mergeCell ref="J28:K28"/>
    <mergeCell ref="U27:U28"/>
    <mergeCell ref="AF27:AF28"/>
    <mergeCell ref="AK23:AK24"/>
    <mergeCell ref="U23:U24"/>
    <mergeCell ref="AF23:AF24"/>
    <mergeCell ref="AG23:AG24"/>
    <mergeCell ref="AH23:AH24"/>
    <mergeCell ref="P23:P24"/>
    <mergeCell ref="Q23:Q24"/>
    <mergeCell ref="A25:A26"/>
    <mergeCell ref="B25:G26"/>
    <mergeCell ref="J25:K25"/>
    <mergeCell ref="L25:L26"/>
    <mergeCell ref="M25:M26"/>
    <mergeCell ref="N25:N26"/>
    <mergeCell ref="J26:K26"/>
    <mergeCell ref="O25:O26"/>
    <mergeCell ref="P25:P26"/>
    <mergeCell ref="Q25:Q26"/>
    <mergeCell ref="S25:S26"/>
    <mergeCell ref="T25:T26"/>
    <mergeCell ref="U25:U26"/>
    <mergeCell ref="AF25:AF26"/>
    <mergeCell ref="AG25:AG26"/>
    <mergeCell ref="AH25:AH26"/>
    <mergeCell ref="AI25:AI26"/>
    <mergeCell ref="A21:A22"/>
    <mergeCell ref="B21:G22"/>
    <mergeCell ref="J21:K21"/>
    <mergeCell ref="J24:K24"/>
    <mergeCell ref="AG21:AG22"/>
    <mergeCell ref="AH21:AH22"/>
    <mergeCell ref="AI21:AI22"/>
    <mergeCell ref="AI23:AI24"/>
    <mergeCell ref="AJ23:AJ24"/>
    <mergeCell ref="L23:L24"/>
    <mergeCell ref="M23:M24"/>
    <mergeCell ref="N23:N24"/>
    <mergeCell ref="O23:O24"/>
    <mergeCell ref="S23:S24"/>
    <mergeCell ref="T23:T24"/>
    <mergeCell ref="A23:A24"/>
    <mergeCell ref="B23:G24"/>
    <mergeCell ref="J23:K23"/>
    <mergeCell ref="Q21:Q22"/>
    <mergeCell ref="M21:M22"/>
    <mergeCell ref="N21:N22"/>
    <mergeCell ref="O21:O22"/>
    <mergeCell ref="P21:P22"/>
    <mergeCell ref="L21:L22"/>
    <mergeCell ref="J22:K22"/>
    <mergeCell ref="AI19:AI20"/>
    <mergeCell ref="AJ19:AJ20"/>
    <mergeCell ref="AK19:AK20"/>
    <mergeCell ref="AH19:AH20"/>
    <mergeCell ref="S21:S22"/>
    <mergeCell ref="T21:T22"/>
    <mergeCell ref="U21:U22"/>
    <mergeCell ref="AJ21:AJ22"/>
    <mergeCell ref="AK21:AK22"/>
    <mergeCell ref="AF21:AF22"/>
    <mergeCell ref="A19:A20"/>
    <mergeCell ref="B19:G20"/>
    <mergeCell ref="J19:K19"/>
    <mergeCell ref="L19:L20"/>
    <mergeCell ref="M19:M20"/>
    <mergeCell ref="N19:N20"/>
    <mergeCell ref="O19:O20"/>
    <mergeCell ref="AG19:AG20"/>
    <mergeCell ref="P19:P20"/>
    <mergeCell ref="Q19:Q20"/>
    <mergeCell ref="S19:S20"/>
    <mergeCell ref="T19:T20"/>
    <mergeCell ref="J20:K20"/>
    <mergeCell ref="U19:U20"/>
    <mergeCell ref="AF19:AF20"/>
    <mergeCell ref="AK15:AK16"/>
    <mergeCell ref="U15:U16"/>
    <mergeCell ref="AF15:AF16"/>
    <mergeCell ref="S15:S16"/>
    <mergeCell ref="T15:T16"/>
    <mergeCell ref="A17:A18"/>
    <mergeCell ref="B17:G18"/>
    <mergeCell ref="J17:K17"/>
    <mergeCell ref="L17:L18"/>
    <mergeCell ref="M17:M18"/>
    <mergeCell ref="N17:N18"/>
    <mergeCell ref="O17:O18"/>
    <mergeCell ref="P17:P18"/>
    <mergeCell ref="Q17:Q18"/>
    <mergeCell ref="S17:S18"/>
    <mergeCell ref="T17:T18"/>
    <mergeCell ref="U17:U18"/>
    <mergeCell ref="AF17:AF18"/>
    <mergeCell ref="AG17:AG18"/>
    <mergeCell ref="AH17:AH18"/>
    <mergeCell ref="AI17:AI18"/>
    <mergeCell ref="AJ17:AJ18"/>
    <mergeCell ref="AK17:AK18"/>
    <mergeCell ref="J18:K18"/>
    <mergeCell ref="A15:A16"/>
    <mergeCell ref="B15:G16"/>
    <mergeCell ref="J15:K15"/>
    <mergeCell ref="A13:A14"/>
    <mergeCell ref="B13:G14"/>
    <mergeCell ref="J13:K13"/>
    <mergeCell ref="J16:K16"/>
    <mergeCell ref="L15:L16"/>
    <mergeCell ref="AJ13:AJ14"/>
    <mergeCell ref="AF13:AF14"/>
    <mergeCell ref="AG13:AG14"/>
    <mergeCell ref="AH13:AH14"/>
    <mergeCell ref="AI13:AI14"/>
    <mergeCell ref="M15:M16"/>
    <mergeCell ref="N15:N16"/>
    <mergeCell ref="O15:O16"/>
    <mergeCell ref="Q13:Q14"/>
    <mergeCell ref="AI15:AI16"/>
    <mergeCell ref="AJ15:AJ16"/>
    <mergeCell ref="AG15:AG16"/>
    <mergeCell ref="AH15:AH16"/>
    <mergeCell ref="P15:P16"/>
    <mergeCell ref="Q15:Q16"/>
    <mergeCell ref="L13:L14"/>
    <mergeCell ref="AJ11:AK12"/>
    <mergeCell ref="B12:G12"/>
    <mergeCell ref="H12:K12"/>
    <mergeCell ref="L12:N12"/>
    <mergeCell ref="O12:Q12"/>
    <mergeCell ref="S12:U12"/>
    <mergeCell ref="S13:S14"/>
    <mergeCell ref="T13:T14"/>
    <mergeCell ref="U13:U14"/>
    <mergeCell ref="M13:M14"/>
    <mergeCell ref="N13:N14"/>
    <mergeCell ref="O13:O14"/>
    <mergeCell ref="P13:P14"/>
    <mergeCell ref="J14:K14"/>
    <mergeCell ref="AK13:AK14"/>
    <mergeCell ref="AI11:AI12"/>
    <mergeCell ref="W10:AC11"/>
    <mergeCell ref="AF11:AF12"/>
    <mergeCell ref="AG11:AG12"/>
    <mergeCell ref="AH11:AH12"/>
    <mergeCell ref="N9:N10"/>
    <mergeCell ref="A11:B11"/>
    <mergeCell ref="C11:O11"/>
    <mergeCell ref="P11:V11"/>
    <mergeCell ref="A8:B8"/>
    <mergeCell ref="C8:G8"/>
    <mergeCell ref="H8:J8"/>
    <mergeCell ref="A9:B10"/>
    <mergeCell ref="C9:L9"/>
    <mergeCell ref="M9:M10"/>
    <mergeCell ref="K8:AC8"/>
    <mergeCell ref="O9:O10"/>
    <mergeCell ref="P9:V9"/>
    <mergeCell ref="W9:AC9"/>
    <mergeCell ref="C10:L10"/>
    <mergeCell ref="P10:V10"/>
    <mergeCell ref="F6:G6"/>
    <mergeCell ref="I6:M6"/>
    <mergeCell ref="N6:S6"/>
    <mergeCell ref="T6:X6"/>
    <mergeCell ref="A4:B5"/>
    <mergeCell ref="C4:G5"/>
    <mergeCell ref="H4:W5"/>
    <mergeCell ref="Y6:AC6"/>
    <mergeCell ref="A7:B7"/>
    <mergeCell ref="C7:E7"/>
    <mergeCell ref="F7:G7"/>
    <mergeCell ref="I7:M7"/>
    <mergeCell ref="N7:S7"/>
    <mergeCell ref="T7:X7"/>
    <mergeCell ref="Y7:AC7"/>
    <mergeCell ref="A6:B6"/>
    <mergeCell ref="C6:E6"/>
    <mergeCell ref="A1:AC1"/>
    <mergeCell ref="A2:B2"/>
    <mergeCell ref="C2:E2"/>
    <mergeCell ref="G2:R2"/>
    <mergeCell ref="A3:B3"/>
    <mergeCell ref="C3:G3"/>
    <mergeCell ref="H3:W3"/>
    <mergeCell ref="AB4:AB5"/>
    <mergeCell ref="AC4:AC5"/>
    <mergeCell ref="X4:X5"/>
    <mergeCell ref="Y4:Y5"/>
    <mergeCell ref="Z4:Z5"/>
    <mergeCell ref="AA4:AA5"/>
  </mergeCells>
  <phoneticPr fontId="2"/>
  <pageMargins left="0.78740157480314965" right="0.78740157480314965" top="0.98425196850393704" bottom="0.98425196850393704" header="0.51181102362204722" footer="0.51181102362204722"/>
  <pageSetup paperSize="9" scale="53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5F5D5BAFE2B164BA5D4C1F051704F9F" ma:contentTypeVersion="13" ma:contentTypeDescription="新しいドキュメントを作成します。" ma:contentTypeScope="" ma:versionID="47e7e17e58d283b1f86961ceaa86c57f">
  <xsd:schema xmlns:xsd="http://www.w3.org/2001/XMLSchema" xmlns:xs="http://www.w3.org/2001/XMLSchema" xmlns:p="http://schemas.microsoft.com/office/2006/metadata/properties" xmlns:ns2="2a9839db-3211-47d8-b7c3-24be828ceb6a" xmlns:ns3="5dae9e77-aa2a-4e90-a58f-f25adee2fc6a" targetNamespace="http://schemas.microsoft.com/office/2006/metadata/properties" ma:root="true" ma:fieldsID="f1c2e3efaa67093be8364ecb2aae82cc" ns2:_="" ns3:_="">
    <xsd:import namespace="2a9839db-3211-47d8-b7c3-24be828ceb6a"/>
    <xsd:import namespace="5dae9e77-aa2a-4e90-a58f-f25adee2fc6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9839db-3211-47d8-b7c3-24be828ceb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ae9e77-aa2a-4e90-a58f-f25adee2fc6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f862e35-b994-449d-a09a-37b47372f545}" ma:internalName="TaxCatchAll" ma:showField="CatchAllData" ma:web="5dae9e77-aa2a-4e90-a58f-f25adee2fc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a9839db-3211-47d8-b7c3-24be828ceb6a">
      <Terms xmlns="http://schemas.microsoft.com/office/infopath/2007/PartnerControls"/>
    </lcf76f155ced4ddcb4097134ff3c332f>
    <TaxCatchAll xmlns="5dae9e77-aa2a-4e90-a58f-f25adee2fc6a" xsi:nil="true"/>
  </documentManagement>
</p:properties>
</file>

<file path=customXml/itemProps1.xml><?xml version="1.0" encoding="utf-8"?>
<ds:datastoreItem xmlns:ds="http://schemas.openxmlformats.org/officeDocument/2006/customXml" ds:itemID="{3225F6C2-8ACB-4654-BEA4-AFC0351AEC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9839db-3211-47d8-b7c3-24be828ceb6a"/>
    <ds:schemaRef ds:uri="5dae9e77-aa2a-4e90-a58f-f25adee2fc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1B3F29A-CEB9-4CB2-8400-012BE2AFF8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679CF10-F7B8-4544-A51B-FC9F54FD8EA5}">
  <ds:schemaRefs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purl.org/dc/elements/1.1/"/>
    <ds:schemaRef ds:uri="8ef6832e-a81d-42d8-8676-b0a3a9b47411"/>
    <ds:schemaRef ds:uri="8B97BE19-CDDD-400E-817A-CFDD13F7EC12"/>
    <ds:schemaRef ds:uri="http://purl.org/dc/terms/"/>
    <ds:schemaRef ds:uri="http://schemas.microsoft.com/office/infopath/2007/PartnerControls"/>
    <ds:schemaRef ds:uri="2a9839db-3211-47d8-b7c3-24be828ceb6a"/>
    <ds:schemaRef ds:uri="5dae9e77-aa2a-4e90-a58f-f25adee2fc6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審査票（１枚のみ）</vt:lpstr>
      <vt:lpstr>審査票（２枚以上）</vt:lpstr>
      <vt:lpstr>記入例（更新してます）</vt:lpstr>
      <vt:lpstr>'審査票（１枚のみ）'!Print_Area</vt:lpstr>
      <vt:lpstr>'審査票（２枚以上）'!Print_Area</vt:lpstr>
    </vt:vector>
  </TitlesOfParts>
  <Company>総理府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官房総務課</dc:creator>
  <cp:lastModifiedBy>清水 育美(shimizu-ikumi)</cp:lastModifiedBy>
  <cp:lastPrinted>2024-12-10T10:23:10Z</cp:lastPrinted>
  <dcterms:created xsi:type="dcterms:W3CDTF">2000-12-15T02:47:43Z</dcterms:created>
  <dcterms:modified xsi:type="dcterms:W3CDTF">2024-12-10T10:23:21Z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0x010100D5F5D5BAFE2B164BA5D4C1F051704F9F</vt:lpwstr>
  </property>
  <property fmtid="{D5CDD505-2E9C-101B-9397-08002B2CF9AE}" pid="3" name="MediaServiceImageTags">
    <vt:lpwstr/>
  </property>
</Properties>
</file>